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intgobain.sharepoint.com/sites/XXXX-OTOScale-upTeam/Documents partages/01-OTO Process/C00-Alpha Dewatering/F-Financial/C00- Filter Belt (cont) Tender Package/"/>
    </mc:Choice>
  </mc:AlternateContent>
  <xr:revisionPtr revIDLastSave="386" documentId="8_{50BA3398-1A54-4FD5-B7C5-38A4C3B5AE75}" xr6:coauthVersionLast="47" xr6:coauthVersionMax="47" xr10:uidLastSave="{BEC774AF-EC1D-43F1-922F-89F90D000BBA}"/>
  <bookViews>
    <workbookView xWindow="-19310" yWindow="-21710" windowWidth="38620" windowHeight="21220" xr2:uid="{00000000-000D-0000-FFFF-FFFF00000000}"/>
  </bookViews>
  <sheets>
    <sheet name="Equipment" sheetId="1" r:id="rId1"/>
    <sheet name="Instructions" sheetId="2" r:id="rId2"/>
    <sheet name="Tag_splitter" sheetId="4" r:id="rId3"/>
    <sheet name="Pick_lists" sheetId="3" r:id="rId4"/>
  </sheets>
  <definedNames>
    <definedName name="_xlnm._FilterDatabase" localSheetId="0" hidden="1">Equipment!$A$5:$BX$152</definedName>
    <definedName name="_xlnm.Print_Titles" localSheetId="0">Equipment!$1:$6</definedName>
    <definedName name="_xlnm.Print_Area" localSheetId="0">Equipment!$I$1:$BW$166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2" i="1" l="1"/>
  <c r="I142" i="1"/>
  <c r="M136" i="1"/>
  <c r="I136" i="1"/>
  <c r="M140" i="1"/>
  <c r="M138" i="1"/>
  <c r="M122" i="1"/>
  <c r="M121" i="1"/>
  <c r="M117" i="1"/>
  <c r="M114" i="1"/>
  <c r="M94" i="1"/>
  <c r="I94" i="1"/>
  <c r="M93" i="1"/>
  <c r="M75" i="1"/>
  <c r="M63" i="1"/>
  <c r="I58" i="1"/>
  <c r="M57" i="1"/>
  <c r="I57" i="1"/>
  <c r="I56" i="1"/>
  <c r="M44" i="1"/>
  <c r="I44" i="1"/>
  <c r="M45" i="1"/>
  <c r="M43" i="1"/>
  <c r="I40" i="1"/>
  <c r="I39" i="1"/>
  <c r="I42" i="1"/>
  <c r="I41" i="1"/>
  <c r="I38" i="1"/>
  <c r="I37" i="1"/>
  <c r="I36" i="1"/>
  <c r="I35" i="1"/>
  <c r="I34" i="1"/>
  <c r="I33" i="1"/>
  <c r="M15" i="1"/>
  <c r="M10" i="1"/>
  <c r="I14" i="1"/>
  <c r="M13" i="1"/>
  <c r="I13" i="1"/>
  <c r="M14" i="1" s="1"/>
  <c r="I32" i="1"/>
  <c r="I85" i="1"/>
  <c r="I120" i="1"/>
  <c r="I119" i="1"/>
  <c r="M99" i="1"/>
  <c r="I99" i="1"/>
  <c r="I100" i="1"/>
  <c r="M141" i="1" l="1"/>
  <c r="M48" i="1"/>
  <c r="I48" i="1"/>
  <c r="M101" i="1" l="1"/>
  <c r="M28" i="1" l="1"/>
  <c r="M29" i="1"/>
  <c r="M27" i="1"/>
  <c r="I29" i="1"/>
  <c r="I28" i="1"/>
  <c r="I27" i="1"/>
  <c r="M86" i="1" l="1"/>
  <c r="I86" i="1"/>
  <c r="I84" i="1"/>
  <c r="M83" i="1"/>
  <c r="I83" i="1"/>
  <c r="M82" i="1"/>
  <c r="I82" i="1"/>
  <c r="I80" i="1"/>
  <c r="M79" i="1"/>
  <c r="I79" i="1"/>
  <c r="M80" i="1" s="1"/>
  <c r="I78" i="1"/>
  <c r="M77" i="1"/>
  <c r="I77" i="1"/>
  <c r="I75" i="1" l="1"/>
  <c r="I81" i="1" l="1"/>
  <c r="I54" i="1"/>
  <c r="M73" i="1" l="1"/>
  <c r="I73" i="1"/>
  <c r="M72" i="1"/>
  <c r="I72" i="1"/>
  <c r="M71" i="1"/>
  <c r="I71" i="1"/>
  <c r="I70" i="1"/>
  <c r="I69" i="1"/>
  <c r="I68" i="1"/>
  <c r="I67" i="1"/>
  <c r="M66" i="1"/>
  <c r="I66" i="1"/>
  <c r="I65" i="1"/>
  <c r="M64" i="1"/>
  <c r="I64" i="1"/>
  <c r="I63" i="1"/>
  <c r="M62" i="1"/>
  <c r="I62" i="1"/>
  <c r="M61" i="1"/>
  <c r="I61" i="1"/>
  <c r="I60" i="1"/>
  <c r="I59" i="1"/>
  <c r="I55" i="1"/>
  <c r="I53" i="1"/>
  <c r="M52" i="1"/>
  <c r="I52" i="1"/>
  <c r="M53" i="1" s="1"/>
  <c r="I51" i="1"/>
  <c r="M50" i="1"/>
  <c r="I50" i="1"/>
  <c r="M49" i="1"/>
  <c r="I49" i="1"/>
  <c r="R150" i="1" l="1"/>
  <c r="I148" i="1" l="1"/>
  <c r="M137" i="1" l="1"/>
  <c r="I117" i="1"/>
  <c r="M130" i="1"/>
  <c r="I130" i="1"/>
  <c r="M135" i="1"/>
  <c r="M134" i="1"/>
  <c r="M129" i="1"/>
  <c r="M128" i="1"/>
  <c r="M127" i="1"/>
  <c r="M123" i="1"/>
  <c r="M125" i="1"/>
  <c r="M116" i="1"/>
  <c r="M102" i="1"/>
  <c r="M103" i="1"/>
  <c r="I113" i="1"/>
  <c r="I112" i="1"/>
  <c r="I111" i="1"/>
  <c r="M109" i="1"/>
  <c r="M106" i="1"/>
  <c r="M104" i="1"/>
  <c r="M97" i="1"/>
  <c r="M96" i="1"/>
  <c r="I96" i="1"/>
  <c r="M95" i="1"/>
  <c r="M92" i="1"/>
  <c r="M89" i="1"/>
  <c r="I24" i="1"/>
  <c r="M26" i="1" s="1"/>
  <c r="I23" i="1"/>
  <c r="M25" i="1" s="1"/>
  <c r="M47" i="1"/>
  <c r="M21" i="1"/>
  <c r="M11" i="1"/>
  <c r="M16" i="1"/>
  <c r="I16" i="1"/>
  <c r="I17" i="1"/>
  <c r="M30" i="1" s="1"/>
  <c r="I7" i="1" l="1"/>
  <c r="I141" i="1" l="1"/>
  <c r="I140" i="1"/>
  <c r="I139" i="1"/>
  <c r="I127" i="1"/>
  <c r="I122" i="1"/>
  <c r="I121" i="1"/>
  <c r="I109" i="1"/>
  <c r="I108" i="1"/>
  <c r="I92" i="1"/>
  <c r="I93" i="1"/>
  <c r="I98" i="1"/>
  <c r="I97" i="1"/>
  <c r="I95" i="1"/>
  <c r="I91" i="1"/>
  <c r="I90" i="1"/>
  <c r="I89" i="1"/>
  <c r="I110" i="1"/>
  <c r="I107" i="1"/>
  <c r="I106" i="1"/>
  <c r="M107" i="1" s="1"/>
  <c r="I105" i="1"/>
  <c r="I104" i="1"/>
  <c r="I103" i="1"/>
  <c r="I102" i="1"/>
  <c r="I101" i="1"/>
  <c r="I128" i="1"/>
  <c r="I126" i="1"/>
  <c r="I125" i="1"/>
  <c r="M126" i="1" s="1"/>
  <c r="I124" i="1"/>
  <c r="I123" i="1"/>
  <c r="I118" i="1"/>
  <c r="I116" i="1"/>
  <c r="I115" i="1"/>
  <c r="I114" i="1"/>
  <c r="I47" i="1" l="1"/>
  <c r="I46" i="1"/>
  <c r="M31" i="1" s="1"/>
  <c r="I31" i="1"/>
  <c r="I26" i="1"/>
  <c r="I25" i="1" l="1"/>
  <c r="I30" i="1"/>
  <c r="I22" i="1"/>
  <c r="I21" i="1"/>
  <c r="I43" i="1"/>
  <c r="I45" i="1"/>
  <c r="I20" i="1"/>
  <c r="I19" i="1"/>
  <c r="I12" i="1"/>
  <c r="I11" i="1"/>
  <c r="I15" i="1"/>
  <c r="H8" i="4" l="1"/>
  <c r="G8" i="4"/>
  <c r="F8" i="4"/>
  <c r="E8" i="4"/>
  <c r="C8" i="4"/>
  <c r="I151" i="1" l="1"/>
  <c r="I134" i="1"/>
  <c r="I131" i="1" l="1"/>
  <c r="I150" i="1" l="1"/>
  <c r="I152" i="1"/>
  <c r="I18" i="1"/>
  <c r="I149" i="1" l="1"/>
  <c r="I137" i="1" l="1"/>
  <c r="I133" i="1"/>
  <c r="I129" i="1"/>
  <c r="I138" i="1" l="1"/>
  <c r="I132" i="1"/>
  <c r="I135" i="1"/>
  <c r="I10" i="1"/>
</calcChain>
</file>

<file path=xl/sharedStrings.xml><?xml version="1.0" encoding="utf-8"?>
<sst xmlns="http://schemas.openxmlformats.org/spreadsheetml/2006/main" count="2474" uniqueCount="648">
  <si>
    <t>EQUIPMENT LIST</t>
  </si>
  <si>
    <t>PROJECT NUMBER:</t>
  </si>
  <si>
    <t>7701</t>
  </si>
  <si>
    <t>PROJECT TITLE:</t>
  </si>
  <si>
    <t>OTO, Gelsa, Spain</t>
  </si>
  <si>
    <t>COMPANY:</t>
  </si>
  <si>
    <t>SAINT-GOBAIN</t>
  </si>
  <si>
    <t>Line-Process area number</t>
  </si>
  <si>
    <t>Separator [ _ ]</t>
  </si>
  <si>
    <t>Equipment number</t>
  </si>
  <si>
    <t>Equipment Descriptor</t>
  </si>
  <si>
    <t>Sub-comp. items number</t>
  </si>
  <si>
    <t>Equipment</t>
  </si>
  <si>
    <t>ELD/P&amp;ID (short form, e.g E10-001)</t>
  </si>
  <si>
    <t>S-G Tag</t>
  </si>
  <si>
    <t>Supplier Tag</t>
  </si>
  <si>
    <t>Description</t>
  </si>
  <si>
    <t>Commissioning Level</t>
  </si>
  <si>
    <t>Principal Parameter [Range, Size etc]</t>
  </si>
  <si>
    <t>Manufacturer</t>
  </si>
  <si>
    <t>Model Family/Type</t>
  </si>
  <si>
    <t>Model Number</t>
  </si>
  <si>
    <t>Electrical I/O Data</t>
  </si>
  <si>
    <r>
      <t>P</t>
    </r>
    <r>
      <rPr>
        <b/>
        <sz val="9"/>
        <rFont val="Arial"/>
        <family val="2"/>
      </rPr>
      <t>ower [kW]</t>
    </r>
  </si>
  <si>
    <r>
      <t>V</t>
    </r>
    <r>
      <rPr>
        <b/>
        <sz val="9"/>
        <rFont val="Arial"/>
        <family val="2"/>
      </rPr>
      <t>oltage [V]</t>
    </r>
  </si>
  <si>
    <t>AC (Volt)</t>
  </si>
  <si>
    <t>DC (Volt)</t>
  </si>
  <si>
    <t>Frequency [Hz]</t>
  </si>
  <si>
    <t>Config 87Hz? (Special drives)</t>
  </si>
  <si>
    <t>Control [DOL, VFD etc]</t>
  </si>
  <si>
    <t>Signal to PLC (Discrete, 4..20mA, PA,DP etc)</t>
  </si>
  <si>
    <t>Normally Open/Close [NO/NC]</t>
  </si>
  <si>
    <r>
      <t>Single acting sol. [</t>
    </r>
    <r>
      <rPr>
        <b/>
        <u/>
        <sz val="9"/>
        <rFont val="Arial"/>
        <family val="2"/>
      </rPr>
      <t>O</t>
    </r>
    <r>
      <rPr>
        <sz val="9"/>
        <rFont val="Arial"/>
        <family val="2"/>
      </rPr>
      <t>pen</t>
    </r>
    <r>
      <rPr>
        <b/>
        <sz val="9"/>
        <rFont val="Arial"/>
        <family val="2"/>
      </rPr>
      <t>/</t>
    </r>
    <r>
      <rPr>
        <b/>
        <u/>
        <sz val="9"/>
        <rFont val="Arial"/>
        <family val="2"/>
      </rPr>
      <t>C</t>
    </r>
    <r>
      <rPr>
        <sz val="9"/>
        <rFont val="Arial"/>
        <family val="2"/>
      </rPr>
      <t>lose</t>
    </r>
    <r>
      <rPr>
        <b/>
        <sz val="9"/>
        <rFont val="Arial"/>
        <family val="2"/>
      </rPr>
      <t>]</t>
    </r>
  </si>
  <si>
    <t>Double acting sol.</t>
  </si>
  <si>
    <r>
      <t>A</t>
    </r>
    <r>
      <rPr>
        <b/>
        <sz val="10"/>
        <rFont val="Arial"/>
        <family val="2"/>
      </rPr>
      <t>tex zone</t>
    </r>
  </si>
  <si>
    <t>Safety system
 component</t>
  </si>
  <si>
    <t>Motor Speed [1/min]</t>
  </si>
  <si>
    <t>Max Speed [m/min]</t>
  </si>
  <si>
    <t>Max Time Expect [s]</t>
  </si>
  <si>
    <t>Electrical Drawing Number</t>
  </si>
  <si>
    <t>UPS Required</t>
  </si>
  <si>
    <t>Sensor Technology</t>
  </si>
  <si>
    <t>Piping/Valve Data</t>
  </si>
  <si>
    <t>Material</t>
  </si>
  <si>
    <t>NB/DN [mm]</t>
  </si>
  <si>
    <t>ID [mm]</t>
  </si>
  <si>
    <t>OD [mm]</t>
  </si>
  <si>
    <t>Length (estimate) [m]</t>
  </si>
  <si>
    <t>Qty bends</t>
  </si>
  <si>
    <t>Connection (End1 or ALL)</t>
  </si>
  <si>
    <t>Connection (End2)</t>
  </si>
  <si>
    <t>Fluid Type</t>
  </si>
  <si>
    <t>Fluid Viscosity [UNITS?]</t>
  </si>
  <si>
    <t>Design Presure [barg]</t>
  </si>
  <si>
    <t>Temperature Min-Nom-Max [°C]</t>
  </si>
  <si>
    <t>Velocity [m/s]</t>
  </si>
  <si>
    <t>Actuator</t>
  </si>
  <si>
    <t>Position switch</t>
  </si>
  <si>
    <t>Insulation &amp;/or trace heating</t>
  </si>
  <si>
    <t>Other Specifications</t>
  </si>
  <si>
    <t>Tank/ Silo Data</t>
  </si>
  <si>
    <t>Tank/Silo Height [m]</t>
  </si>
  <si>
    <t>Tank/Silo Diameter [m]</t>
  </si>
  <si>
    <r>
      <t>Tank Internal Volume [m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</si>
  <si>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t>High Level Switch Height [m]</t>
  </si>
  <si>
    <t>Low Level Switch Height [m]</t>
  </si>
  <si>
    <t>Agitator requirement [m]</t>
  </si>
  <si>
    <t>Silo Capacity [m3]</t>
  </si>
  <si>
    <t>Silo Capacity [T]</t>
  </si>
  <si>
    <t>Utility connection required [Compressed air, gas, water]</t>
  </si>
  <si>
    <t>Physical Data</t>
  </si>
  <si>
    <t>Floor level [m]</t>
  </si>
  <si>
    <t>Estimated Mass [kg]</t>
  </si>
  <si>
    <t>Approximate Packing Length [m]</t>
  </si>
  <si>
    <t>Appoximate Packing Width [m]</t>
  </si>
  <si>
    <t>Approximate Packing Height [m]</t>
  </si>
  <si>
    <t>Accessories</t>
  </si>
  <si>
    <t>Supplier</t>
  </si>
  <si>
    <t>Design Status</t>
  </si>
  <si>
    <t>Remarks</t>
  </si>
  <si>
    <t>Revision #</t>
  </si>
  <si>
    <t>(a)dded/ (d)eleted/ (r)evised</t>
  </si>
  <si>
    <t>Note - where no information is shown data is to be confirmed.</t>
  </si>
  <si>
    <t>ZC50- Slurry Filtering System</t>
  </si>
  <si>
    <t>EQUIPMENT ON ELD 10190-C50-DEL-GMT-001 Slurry Dewatering</t>
  </si>
  <si>
    <t>ZC50</t>
  </si>
  <si>
    <t>_</t>
  </si>
  <si>
    <t>001</t>
  </si>
  <si>
    <t>INS</t>
  </si>
  <si>
    <t>FT01</t>
  </si>
  <si>
    <t>Instrument</t>
  </si>
  <si>
    <t>C00-001</t>
  </si>
  <si>
    <t>AC50_156INS_FT1</t>
  </si>
  <si>
    <t>Other (TBC)</t>
  </si>
  <si>
    <t>Slurry Inlet Flow Transmitter</t>
  </si>
  <si>
    <t>Magnetic type, 40-60 m3/h @ 6 barg - 100°C -1400Kg/m3, DN65 (2 1/2") (with flanges DN100 = 4"),
in-line vertical mounting, accuracy 0.2%,
PA profibus, 24VDC
(note: no grounding rings  required for SS pipes)</t>
  </si>
  <si>
    <t>TBC</t>
  </si>
  <si>
    <t>Y</t>
  </si>
  <si>
    <t>X</t>
  </si>
  <si>
    <t>Profibus PA</t>
  </si>
  <si>
    <t>Stainless Steel</t>
  </si>
  <si>
    <t>DN25</t>
  </si>
  <si>
    <t>I</t>
  </si>
  <si>
    <t>002</t>
  </si>
  <si>
    <t>SLY</t>
  </si>
  <si>
    <t>100S1</t>
  </si>
  <si>
    <t>Piping</t>
  </si>
  <si>
    <t>Slurry Inlet Flexible Piping</t>
  </si>
  <si>
    <t>N</t>
  </si>
  <si>
    <t>See DRG</t>
  </si>
  <si>
    <t xml:space="preserve">Flanged </t>
  </si>
  <si>
    <t>Flanged</t>
  </si>
  <si>
    <t>Stucco Slurry</t>
  </si>
  <si>
    <t>3 barg</t>
  </si>
  <si>
    <t>85-95-110</t>
  </si>
  <si>
    <t>25 mm Rockwool</t>
  </si>
  <si>
    <t>F</t>
  </si>
  <si>
    <t>003</t>
  </si>
  <si>
    <t>VAO</t>
  </si>
  <si>
    <t>Valve</t>
  </si>
  <si>
    <t>Filter Belt Inlet Actuated Valve</t>
  </si>
  <si>
    <t>Yes</t>
  </si>
  <si>
    <t xml:space="preserve">Yes </t>
  </si>
  <si>
    <t>SOV01</t>
  </si>
  <si>
    <t>Filter Belt Inlet Actuated Valve Solenoid</t>
  </si>
  <si>
    <t>Solenoid pilot valve 3/2-ways, 24VDC</t>
  </si>
  <si>
    <t>-</t>
  </si>
  <si>
    <t>None</t>
  </si>
  <si>
    <t>ZS01</t>
  </si>
  <si>
    <t>Filter Belt Inlet Actuated Valve Position Sensor 1</t>
  </si>
  <si>
    <t>ZS02</t>
  </si>
  <si>
    <t>Filter Belt Inlet Actuated Valve Position Sensor 2</t>
  </si>
  <si>
    <t>005</t>
  </si>
  <si>
    <t>Filter Belt Supplier</t>
  </si>
  <si>
    <t>Filter Belt Inlet Piping</t>
  </si>
  <si>
    <t>Filter Belt supplier</t>
  </si>
  <si>
    <t>75-85-95</t>
  </si>
  <si>
    <t>015</t>
  </si>
  <si>
    <t>Filter Belt Tension Roller Actuated Valve</t>
  </si>
  <si>
    <t>Process Water</t>
  </si>
  <si>
    <t>25-50-80</t>
  </si>
  <si>
    <t>BLT</t>
  </si>
  <si>
    <t>Filter Belt Tension Roller Solenoid</t>
  </si>
  <si>
    <t>AE10_215VAO</t>
  </si>
  <si>
    <t>020</t>
  </si>
  <si>
    <t>Vaccuum Filter Belt Equipment</t>
  </si>
  <si>
    <t>Multi-zone continuous Filter Belt with Vacuum moisture removal, belt cleaning and dual washing capacity.
Throughput- 28 t/h Gypsum, ~55000 l/h slurry
Dimensions- TBC
Weight - TBC</t>
  </si>
  <si>
    <t>Vaccuum Filter Belt Equipment - Filter Belts</t>
  </si>
  <si>
    <t>Continuous Dual belts, specifics TBC by Supplier</t>
  </si>
  <si>
    <t>Vaccuum Filter Belt Equipment - Installation Equipment</t>
  </si>
  <si>
    <t>Installation items for Vaccuum Filter Belt (See 10190-C50-TDS-GMT-001), as well as Ancillary items such as insulation and wiring.</t>
  </si>
  <si>
    <t>M01</t>
  </si>
  <si>
    <t>Motor</t>
  </si>
  <si>
    <t>Vacuum Filter Belt Equipment Motor</t>
  </si>
  <si>
    <t>VFD</t>
  </si>
  <si>
    <t>3-10 Centipoise</t>
  </si>
  <si>
    <t>5 barg</t>
  </si>
  <si>
    <t>70-90-100</t>
  </si>
  <si>
    <t>SS01</t>
  </si>
  <si>
    <t>Vaccuum Filter Belt Speed Sensor 1</t>
  </si>
  <si>
    <t>Speed Sensor, accuracy XX</t>
  </si>
  <si>
    <t>STB01</t>
  </si>
  <si>
    <t>Vacuum Filter Belt Equipment - Belt Tracking (Left)</t>
  </si>
  <si>
    <t xml:space="preserve">Belt Tracking System (Left), pneumatically Driven </t>
  </si>
  <si>
    <t>STB02</t>
  </si>
  <si>
    <t>Vacuum Filter Belt Equipment - Belt Tracking (Right)</t>
  </si>
  <si>
    <t xml:space="preserve">Belt Tracking System (Right), pneumatically Driven </t>
  </si>
  <si>
    <t>Vacuum Filter Belt Alignment Sensor 1</t>
  </si>
  <si>
    <t>Vacuum Filter Belt Alignment Sensor 2</t>
  </si>
  <si>
    <t>ZS03</t>
  </si>
  <si>
    <t>Vacuum Filter Belt Alignment Sensor 3</t>
  </si>
  <si>
    <t>ZS04</t>
  </si>
  <si>
    <t>Vacuum Filter Belt Inlet Position Switch 1</t>
  </si>
  <si>
    <t>ZS05</t>
  </si>
  <si>
    <t>Vacuum Filter Belt Inlet Position Switch 2</t>
  </si>
  <si>
    <t>SS02</t>
  </si>
  <si>
    <t>Vaccuum Filter Belt Rupture Limit Switch</t>
  </si>
  <si>
    <t>VNT</t>
  </si>
  <si>
    <t>Vaccuum Filter Belt Vent Structure</t>
  </si>
  <si>
    <t>MT01</t>
  </si>
  <si>
    <t>Vaccuum Filter Belt Moisture Sensor</t>
  </si>
  <si>
    <t>Colour or similar type Moisture sensor transmitter capable of continuous reading of moving product.</t>
  </si>
  <si>
    <t>Moisture Transmitter Supplier</t>
  </si>
  <si>
    <t>Profinet</t>
  </si>
  <si>
    <t>J</t>
  </si>
  <si>
    <t>TNK</t>
  </si>
  <si>
    <t>LT01</t>
  </si>
  <si>
    <t>Filter Belt Inlet Level Transmitter 1</t>
  </si>
  <si>
    <t>Laser Level Transmitter, accuracy 0.1 %, 24 V DC, Profibus PA/Ethernet connection. Mounting unit.</t>
  </si>
  <si>
    <t>Skids Supplier</t>
  </si>
  <si>
    <t>LT02</t>
  </si>
  <si>
    <t>Filter Belt Inlet Level Transmitter 2</t>
  </si>
  <si>
    <t>LT03</t>
  </si>
  <si>
    <t>Filter Belt Outlet Level Transmitter 1</t>
  </si>
  <si>
    <t>LT04</t>
  </si>
  <si>
    <t>Filter Belt Outlet Level Transmitter 2</t>
  </si>
  <si>
    <t>021</t>
  </si>
  <si>
    <t>VAM</t>
  </si>
  <si>
    <t>Vaccuum box Manual Isolation Valve 1</t>
  </si>
  <si>
    <t>Manual Butterfly Valve, DN150 wafer connection</t>
  </si>
  <si>
    <t>40 bar</t>
  </si>
  <si>
    <t>MIVAL ART 347</t>
  </si>
  <si>
    <t>022</t>
  </si>
  <si>
    <t>Vaccuum box Manual Isolation Valve 2</t>
  </si>
  <si>
    <t>023</t>
  </si>
  <si>
    <t>Vaccuum box Manual Isolation Valve 3</t>
  </si>
  <si>
    <t>024</t>
  </si>
  <si>
    <t>Vaccuum box Manual Isolation Valve 4</t>
  </si>
  <si>
    <t>025</t>
  </si>
  <si>
    <t>Vaccuum box Manual Isolation Valve 5</t>
  </si>
  <si>
    <t>026</t>
  </si>
  <si>
    <t>Vaccuum box Manual Isolation Valve 6</t>
  </si>
  <si>
    <t>027</t>
  </si>
  <si>
    <t>FIL</t>
  </si>
  <si>
    <t>500S1</t>
  </si>
  <si>
    <t>Filter Belt Filtrate Collection Piping</t>
  </si>
  <si>
    <t>028</t>
  </si>
  <si>
    <t>450S1</t>
  </si>
  <si>
    <t>Filter Belt Filtrate Transfer Piping</t>
  </si>
  <si>
    <t>031</t>
  </si>
  <si>
    <t>250S1</t>
  </si>
  <si>
    <t>Vaccuum Filter Belt Vent Piping</t>
  </si>
  <si>
    <t>10 m</t>
  </si>
  <si>
    <t>035</t>
  </si>
  <si>
    <t>FAN</t>
  </si>
  <si>
    <t>Vaccuum Filter Belt Vent Fan</t>
  </si>
  <si>
    <t>Filter Belt Vent Fan,</t>
  </si>
  <si>
    <t>Vaccuum Filter Belt Vent Fan Motor</t>
  </si>
  <si>
    <t>101</t>
  </si>
  <si>
    <t>Wash Water Storage Tank Inlet Isolation Valve</t>
  </si>
  <si>
    <t>102</t>
  </si>
  <si>
    <t>WTR</t>
  </si>
  <si>
    <t>040S1</t>
  </si>
  <si>
    <t>Wash Water Fresh Water Inlet Piping</t>
  </si>
  <si>
    <t>H</t>
  </si>
  <si>
    <t>103</t>
  </si>
  <si>
    <t>Wash Water Fresh Water Inlet Actuated Valve</t>
  </si>
  <si>
    <t>Wash Water Fresh Water Inlet Actuated Valve Solenoid</t>
  </si>
  <si>
    <t>Wash Water Fresh Water Inlet Actuated Valve Position Sensor 1</t>
  </si>
  <si>
    <t>Wash Water Fresh Water Inlet  Actuated Valve Position Sensor 2</t>
  </si>
  <si>
    <t>FRL</t>
  </si>
  <si>
    <t>Wash Water Actuated Valve Filter Regulator</t>
  </si>
  <si>
    <t>Compressed Air Filter Regulator with gauge, Normal working pressure 4 barg, port BSP 1/4", capacity: see reference, orientation: Right to Left</t>
  </si>
  <si>
    <t>C</t>
  </si>
  <si>
    <t>120</t>
  </si>
  <si>
    <t>Tank</t>
  </si>
  <si>
    <t>Wash Water Storage Tank</t>
  </si>
  <si>
    <t>preliminary data consider Tank Drawing when issued
D = 2.3 m, H= 2.6 m
Top: 6 flanges (1 Agitator Flange (Min 300 mm) + 1 Fresh Water Feed (DN100) + 1 Filtered Water Feed (DN100) + 1 Recycle Inlet (DN100) + 1 Level Transmitter (DN50) + 1 Spare Flanges (DN50)) + 1 top standard 350mm diameter Inspection Hatch
Side: 1 Flange (1 Main Outlet (DN80)) + 2 Level Switches (G 1/2") + 1 side standard 800mm diameter Access Hatch
Bottom: Inclined base (30 %) to middle of tank, with DN100 drain Flange connection.
All outlets and inlets flanged.
Spare/Drain connections to be delivered with blind flanges.</t>
  </si>
  <si>
    <t>AGI</t>
  </si>
  <si>
    <t>Wash Water Storage Tank Agitator</t>
  </si>
  <si>
    <t>reduced speed ~ 400rpm, excentric mounting,
shaft diam 50mm, shaft length 2100mm,
wetted material SS304</t>
  </si>
  <si>
    <t>Wash Water Storage Tank Agitator Motor</t>
  </si>
  <si>
    <t>Wash Water Storage Tank Level Transmitter</t>
  </si>
  <si>
    <t>Radar Level Transmitter @ 80GHz,
24 V DC Profibus PA, with flanged connection DN50</t>
  </si>
  <si>
    <t>4..20mA</t>
  </si>
  <si>
    <t>LS01</t>
  </si>
  <si>
    <t>Wash Water Storage Tank High Level Switch</t>
  </si>
  <si>
    <t>Vibratory probe, side mounted, 3-wire PNP 24VDC Thread BSP 1/2", 316L</t>
  </si>
  <si>
    <t>LS02</t>
  </si>
  <si>
    <t>Wash Water Storage Tank Low Level Switch</t>
  </si>
  <si>
    <t>127</t>
  </si>
  <si>
    <t>Wash Water Storage Tank Drain Valve</t>
  </si>
  <si>
    <t>129</t>
  </si>
  <si>
    <t>Wash Water Storage Tank Outlet Valve</t>
  </si>
  <si>
    <t>130</t>
  </si>
  <si>
    <t>080S1</t>
  </si>
  <si>
    <t>Wash Water Feed Piping</t>
  </si>
  <si>
    <t>147</t>
  </si>
  <si>
    <t>032S1</t>
  </si>
  <si>
    <t>SKID01WSH Internal Piping</t>
  </si>
  <si>
    <t>150</t>
  </si>
  <si>
    <t>PMP</t>
  </si>
  <si>
    <t>Pump</t>
  </si>
  <si>
    <t>SKID01WSH Pump</t>
  </si>
  <si>
    <t>334 l/min  @ 6 Bar
Connections: flanges Inlet: DN80 Outlet: DN80
speed XXX rpm @ 50 Hz
frequency range XX-50 Hz</t>
  </si>
  <si>
    <t>M1</t>
  </si>
  <si>
    <t>SKID01WSH Pump Motor</t>
  </si>
  <si>
    <t>SKID01</t>
  </si>
  <si>
    <t>WSH</t>
  </si>
  <si>
    <t>SKID</t>
  </si>
  <si>
    <t>SKID01WSH - Skid Materials &amp; Assembly</t>
  </si>
  <si>
    <t>SKID001WSH Stainless steel frame, as per DWG (10190-C00-DRG-GMT-XXX), as well as assembly of all internal instruments, valves and piping related to the skid.</t>
  </si>
  <si>
    <t>SKID01WSH - Assembly Labour &amp; Workshop Equipment</t>
  </si>
  <si>
    <t>Workshop Equipment and Manpower Labour required to construct SKID01WSH</t>
  </si>
  <si>
    <t>SKID01WSH - Installation &amp; Ancillary Materials</t>
  </si>
  <si>
    <t>Installation items for SKID01WSH (See 10190-C00-TDS-GMT-001), as well as Ancillary items such as insulation and wiring.</t>
  </si>
  <si>
    <t>VAP</t>
  </si>
  <si>
    <t>SKID01WSH Pressure Relief Valve</t>
  </si>
  <si>
    <t>Pressure Relief Valve DN25(1") (process side) x DN40 (1 1/2") (discharge side) (connection sizes TBC by skid supplier), Stainless Steel, Spring-Loaded Type. Maximum working pressure = 3 barg; valve set to relieve at 4.5 barg.</t>
  </si>
  <si>
    <t>151</t>
  </si>
  <si>
    <t>SKID01WSH Outlet Manual Isolation Valve</t>
  </si>
  <si>
    <t>152</t>
  </si>
  <si>
    <t>SKID01WSH Outlet Piping</t>
  </si>
  <si>
    <t>154</t>
  </si>
  <si>
    <t>Wash Water Inlet Manual Isolation Valve</t>
  </si>
  <si>
    <t>156</t>
  </si>
  <si>
    <t>Belt Filter Wash Water Flow Transmitter</t>
  </si>
  <si>
    <t>Magnetic type, 100-350 l/min @ 6 barg - 80°C -1000Kg/m3, DN50 (2") (with flanges DN80 = 3"),
in-line vertical mounting, accuracy 0.2%,
PA profibus, 24VDC
(note: no grounding rings  required for SS pipes)</t>
  </si>
  <si>
    <t>157</t>
  </si>
  <si>
    <t>Belt Filter Wash Water Pressure Indicator Isolation Valve</t>
  </si>
  <si>
    <t>PI01</t>
  </si>
  <si>
    <t>AC50_157INS_PI1</t>
  </si>
  <si>
    <t>Belt Filter Wash Water Pressure Indicator</t>
  </si>
  <si>
    <t>Pressure Gauge Assembly complete Syphon and Gauge cock. DN15 Threaded connection
100 mm dial orientated based on layout requirements</t>
  </si>
  <si>
    <t>158</t>
  </si>
  <si>
    <t>Spray Water Actuated Valve</t>
  </si>
  <si>
    <t xml:space="preserve">Spray Water Actuated Valve Solenoid </t>
  </si>
  <si>
    <t>Spray Water Actuated Valve Position Switch 1</t>
  </si>
  <si>
    <t>Spray Water Actuated Valve Position Switch 2</t>
  </si>
  <si>
    <t>Spray Water Actuacted Valve Filter Regulator</t>
  </si>
  <si>
    <t>Compressed Air Filter Regulator with gauge, Normal working pressure 4.5 barg, port BSP 1/4", capacity: see reference, orientation: Right to Left (Applies to both 3-Way Valve and the Pressure Regulator AC50_284VAA)</t>
  </si>
  <si>
    <t>159</t>
  </si>
  <si>
    <t>Spray Water Bottom Spray Manual Isolation Valve</t>
  </si>
  <si>
    <t>160</t>
  </si>
  <si>
    <t>Spray Water Top Spray Manual Isolation Valve</t>
  </si>
  <si>
    <t>165</t>
  </si>
  <si>
    <t>SPY</t>
  </si>
  <si>
    <t>Spray Water Spray Box</t>
  </si>
  <si>
    <t>Stainless Steel 316 Spray box, with 4 spray nozzles (2 each sizes). 
Nozzle Piping size: DN65
Material collecting Drain: DN125</t>
  </si>
  <si>
    <t>65/125</t>
  </si>
  <si>
    <t>203</t>
  </si>
  <si>
    <t>PS01</t>
  </si>
  <si>
    <t>Main Unit Pressure Sensors</t>
  </si>
  <si>
    <t>Pressure Sensor inside Pneumatic cabinet</t>
  </si>
  <si>
    <t>167</t>
  </si>
  <si>
    <t>125S1</t>
  </si>
  <si>
    <t>Spray Box Outlet Piping</t>
  </si>
  <si>
    <t>ZC51- Filter Belt Vacuum System</t>
  </si>
  <si>
    <t>EQUIPMENT ON ELD 10190-C00-DEL-GMT-001 Slurry Dewatering</t>
  </si>
  <si>
    <t>ZC51</t>
  </si>
  <si>
    <t>Vacuum System Inlet Piping</t>
  </si>
  <si>
    <t>CYC</t>
  </si>
  <si>
    <t>Vacuum System Separator</t>
  </si>
  <si>
    <t>preliminary data consider Tank Drawing when issued
 D = 1 m, H= 2 m
Top: 2 Flanges (1 Vacuum Outlet (DN450) + 1 Pressure Transmitter (DN50)) 
Side: 4 Flanges (1 Main Inlet (DN450), 1 flange for Level Switch Connection (DN50 with R 1" Lug Connection) + 1 side standard 800mm diameter Access Hatch
Base: 2 Flanges (1 Filtrate Outlet (DN100), 1 flange for Level Switch Connection (DN25 with R 1 " Lug Connection)
Spare/Drain connections to be delivered with blind flanges.</t>
  </si>
  <si>
    <t>Vacuum System Separator Switch</t>
  </si>
  <si>
    <t>Vibratory probe, side mounted, 3-wire PNP 24VDC R 1" Lug Connection, 316L</t>
  </si>
  <si>
    <t>Vacuum System Separator PT Manual Isolation Valve</t>
  </si>
  <si>
    <t>PT01</t>
  </si>
  <si>
    <t>Vacuum System Separator Pressure Transmitter</t>
  </si>
  <si>
    <t>Ceramic</t>
  </si>
  <si>
    <t>Vacuum System Separator Outlet Manual Isolation Valve</t>
  </si>
  <si>
    <t>GG25</t>
  </si>
  <si>
    <t>Vacuum System Separator Drain Manual Isolation Valve</t>
  </si>
  <si>
    <t>029</t>
  </si>
  <si>
    <t>050S1</t>
  </si>
  <si>
    <t>Vacuum System Separator Drain Piping</t>
  </si>
  <si>
    <t>041</t>
  </si>
  <si>
    <t>Vacuum System Separator Outlet Piping</t>
  </si>
  <si>
    <t>050</t>
  </si>
  <si>
    <t>Vacuum System Separator Pump</t>
  </si>
  <si>
    <t>Self sucking Radial Pump
100-400 l/min  @ 6 Bar
Connections: flanges Inlet: DN100 Outlet: DN100
speed XXX rpm @ 50 Hz
frequency range XX-50 Hz</t>
  </si>
  <si>
    <t>Vacuum Pump Control Actuated Valve</t>
  </si>
  <si>
    <t>Coated Alumninium</t>
  </si>
  <si>
    <t>Vacuum Pump Control Actuated Valve Solenoid</t>
  </si>
  <si>
    <t>054</t>
  </si>
  <si>
    <t>Vacuum System Separator Outlet Isolation Valve</t>
  </si>
  <si>
    <t>061</t>
  </si>
  <si>
    <t>VCM</t>
  </si>
  <si>
    <t>Vacuum System Connection Piping</t>
  </si>
  <si>
    <t>062</t>
  </si>
  <si>
    <t>Vacuum Pump Inlet Piping</t>
  </si>
  <si>
    <t>063</t>
  </si>
  <si>
    <t>Vacuum Pump Bypass Actuated Valve</t>
  </si>
  <si>
    <t>Vacuum Pump Bypass Actuated Valve Solenoid</t>
  </si>
  <si>
    <t>Vacuum Pump Bypass Actuated Valve Position Switch 1</t>
  </si>
  <si>
    <t>Vacuum Pump Bypass Actuated Valve Position Switch 2</t>
  </si>
  <si>
    <t>070</t>
  </si>
  <si>
    <t>Vacuum Pump</t>
  </si>
  <si>
    <t>Vacuum Pump
100-400 l/min (liquid Quanity) ~TBCm3/min (Air Quantity)  @ 1 Bar
Connections: flanges Inlet: DN450 Outlet: DN450
speed XXX rpm @ 50 Hz
frequency range XX-50 Hz</t>
  </si>
  <si>
    <t>Gardner</t>
  </si>
  <si>
    <t>Vacuum Pump Motor</t>
  </si>
  <si>
    <t>Vacuum Pump Switch</t>
  </si>
  <si>
    <t>Vacuum Pump - Skid Materials &amp; Assembly</t>
  </si>
  <si>
    <t>Vacuum Pump Stainless steel frame, as per DWG (10190-C00-DRG-GMT-XXX), as well as assembly of all internal instruments, valves and piping related to the skid.</t>
  </si>
  <si>
    <t>Vacuum Pump - Assembly Labour &amp; Workshop Equipment</t>
  </si>
  <si>
    <t>Workshop Equipment and Manpower Labour required to construct Vacuump Pump</t>
  </si>
  <si>
    <t>Vacuum Pump - Installation &amp; Ancillary Materials</t>
  </si>
  <si>
    <t>Installation items for Vacuum Pump (See 10190-C00-TDS-GMT-001), as well as Ancillary items such as insulation and wiring.</t>
  </si>
  <si>
    <t>071</t>
  </si>
  <si>
    <t>Vacuum Pump Stuffing Box Drain Piping</t>
  </si>
  <si>
    <t>074</t>
  </si>
  <si>
    <t>FTR</t>
  </si>
  <si>
    <t>Vacuum Pump Stuffing box</t>
  </si>
  <si>
    <t>077</t>
  </si>
  <si>
    <t>Vacuum Pump Drain Manual Isolation Valve</t>
  </si>
  <si>
    <t>079</t>
  </si>
  <si>
    <t>090</t>
  </si>
  <si>
    <t>Vacuum Pump Outlet Separator</t>
  </si>
  <si>
    <t>preliminary data consider Tank Drawing when issued
 D = 1 m, H= 2 m
Top: 2 Flanges (1 Vacuum Outlet (DN150) + 1 Spare (DN50)) 
Side: 4 Flanges (1 Main Inlet (DN450), 1 Flushing Inlet (DN25), 1 air inlet (DN350), 1 flange for Level Switch Connection (DN25 with R 1" Lug Connection) + 1 side standard 800mm diameter Access Hatch
Base: 2 Flanges (1 Filtrate Outlet (DN80), 1flange for Level Switch Connection (DN25 with R 1 " Lug Connection)
Spare/Drain connections to be delivered with blind flanges.</t>
  </si>
  <si>
    <t>Vacuum Pump Outlet Separator High Switch</t>
  </si>
  <si>
    <t>Vacuum Pump Outlet Separator Low Switch</t>
  </si>
  <si>
    <t>091</t>
  </si>
  <si>
    <t>150S1</t>
  </si>
  <si>
    <t>Vacuum System Gas Outlet Piping</t>
  </si>
  <si>
    <t>092</t>
  </si>
  <si>
    <t>PRW</t>
  </si>
  <si>
    <t>065S1</t>
  </si>
  <si>
    <t>Vacuum System Water Inlet Piping</t>
  </si>
  <si>
    <t>093</t>
  </si>
  <si>
    <t>095</t>
  </si>
  <si>
    <t>Vacuum System Bypass Piping</t>
  </si>
  <si>
    <t>107</t>
  </si>
  <si>
    <t>Vacuum System Outlet Manual Isolation Valve</t>
  </si>
  <si>
    <t>115</t>
  </si>
  <si>
    <t>Vacuum Pump Outlet Separator Piping</t>
  </si>
  <si>
    <t>118</t>
  </si>
  <si>
    <t>Vacuum System Exchanger Outlet Manual Isolation Valve</t>
  </si>
  <si>
    <t>EXC</t>
  </si>
  <si>
    <t>Vacuum Pump Cooling Heat Exchanger</t>
  </si>
  <si>
    <t>Shell &amp; Tube Heat Exchanger.
Surface Area- TBC
Heat Load- TBC
Duty Range- 13000 kg/hr (@ 3 bar)
Connections- Vacuum Pump Inlet (DN100 Flanged), Vacuum Pump Outlet (DN100 Flanged), Cooling Water Connections (DN80 Flanged)</t>
  </si>
  <si>
    <t>Glycol</t>
  </si>
  <si>
    <t>Vacuum Pump Cooling Flow Transmitter</t>
  </si>
  <si>
    <t>Variable Area type, 0.75 - 5 m3/h @ 6 barg - 10°C -1000 kg/m3, DN04 (5/32") (wafer connection DN25 = 1"),
in-line vertical mounting, accuracy 0.2%,
4-20mA Hart, 24VDC
(note: no grounding rings  required for SS pipes)</t>
  </si>
  <si>
    <t>BHS</t>
  </si>
  <si>
    <t>TT01</t>
  </si>
  <si>
    <t>Vacuum Pump Cooling Temperature Transmitter</t>
  </si>
  <si>
    <t>Inline Mounted RTD Thermometer 0 - 100°C 
Type: PT100 with Thermowell
Insertion 100 mm
Control: Profibus PA transmitter, 24VDC
Process Connection: DN25 (R 1") Threaded</t>
  </si>
  <si>
    <t>E&amp;H</t>
  </si>
  <si>
    <t>123</t>
  </si>
  <si>
    <t>Vacuum System Exchanger Inlet Manual Isolation Valve</t>
  </si>
  <si>
    <t>Vacuum System Exchanger Inlet Drain Valve</t>
  </si>
  <si>
    <t>137</t>
  </si>
  <si>
    <t>Chiller Piping Inlet Drain Valve</t>
  </si>
  <si>
    <t>138</t>
  </si>
  <si>
    <t>Heat Exchanger Cooling Outlet Manual Isolation Valve</t>
  </si>
  <si>
    <t>139</t>
  </si>
  <si>
    <t>GCL</t>
  </si>
  <si>
    <t>Heat Exchanger Cooling Outlet Piping</t>
  </si>
  <si>
    <t>140</t>
  </si>
  <si>
    <t>Chiller</t>
  </si>
  <si>
    <t>Vacuum System Chiller</t>
  </si>
  <si>
    <t xml:space="preserve">Self contained Chilling System, to be provided with all valves, electrical and control systems included in a single package. </t>
  </si>
  <si>
    <t>142</t>
  </si>
  <si>
    <t>Heat Exchanger Cooling Inlet Piping</t>
  </si>
  <si>
    <t>143</t>
  </si>
  <si>
    <t>Vacuum Pump Bypass Manual Valve</t>
  </si>
  <si>
    <t>UPS</t>
  </si>
  <si>
    <t>Uninterruptable Power Supply</t>
  </si>
  <si>
    <t>Added item (Confirmed)</t>
  </si>
  <si>
    <t>Added Item (Provisional)</t>
  </si>
  <si>
    <t>Deleted item</t>
  </si>
  <si>
    <t>Note</t>
  </si>
  <si>
    <t>REV</t>
  </si>
  <si>
    <t>DATE</t>
  </si>
  <si>
    <t>DESCRIPTION</t>
  </si>
  <si>
    <t>BY</t>
  </si>
  <si>
    <t>APPROVED</t>
  </si>
  <si>
    <t>A</t>
  </si>
  <si>
    <t>First Issue for Tender (Indicative List only)</t>
  </si>
  <si>
    <t>Saint-Gobain – Gypsum Manufacturing Technology, East Leake, Loughborough, LE12 6JS U.K.      Tel: 0115 945 1600</t>
  </si>
  <si>
    <t>Best practice is to use columns A-F to create the SG tag, rather than entering directly. This allows faster filtering.</t>
  </si>
  <si>
    <t>If you have just whole tags to work with, they can be divided into sections. See the 'Tag_splitter' worksheet in this workbook.</t>
  </si>
  <si>
    <t>Use the revision column to enter a revision letter for any line that has changed, and a/d/r letter in the adjacent column to show the type of change (conditional formatting is applied based on this).</t>
  </si>
  <si>
    <t>Try to avoid blank rows in the list - filtering and searchability is better without gaps</t>
  </si>
  <si>
    <t>To reduce un-necessary data, where a column could have a Yes/No type answer, simply place an 'x' to indicate 'Yes'</t>
  </si>
  <si>
    <t>P&amp;ID can be shown as short form. For example E10-001 = xxxx-E10-DEL-GMT-001 where xxxx is project number</t>
  </si>
  <si>
    <t>Not all columns need to be filled.</t>
  </si>
  <si>
    <t>In the early stages of design, if no specific model needs to be specified use can be made of other columns to show required functionality etc</t>
  </si>
  <si>
    <t>To divide S-G tags into their constituent parts:</t>
  </si>
  <si>
    <t>1. Copy the list of tags you want to convert.</t>
  </si>
  <si>
    <t>2. Use the 'paste special' command for 'values' to add them in column B, from row 9 down</t>
  </si>
  <si>
    <t>3. Copy the formula in cells C4:H4 and paste beside the list of plain text tags you need to split</t>
  </si>
  <si>
    <t>Plain text tag</t>
  </si>
  <si>
    <t>Example</t>
  </si>
  <si>
    <t>AE10_050INS_FT1</t>
  </si>
  <si>
    <t>Pre engineering information</t>
  </si>
  <si>
    <t>Prelim detailed design</t>
  </si>
  <si>
    <t>Information as order placed</t>
  </si>
  <si>
    <t>Confirmed as construction by supplier</t>
  </si>
  <si>
    <t>Motor Control Method</t>
  </si>
  <si>
    <t>DOL</t>
  </si>
  <si>
    <t>DOL reversing</t>
  </si>
  <si>
    <t>Soft-start</t>
  </si>
  <si>
    <t>Soft-start reversing</t>
  </si>
  <si>
    <t>Servo (no brake)</t>
  </si>
  <si>
    <t>Servo (brake)</t>
  </si>
  <si>
    <t>Signal Type to PLC</t>
  </si>
  <si>
    <t>Discrete</t>
  </si>
  <si>
    <t>Ethernet/IP</t>
  </si>
  <si>
    <t>Modbus RTU</t>
  </si>
  <si>
    <t>Modbus TCP</t>
  </si>
  <si>
    <t>Profibus DP</t>
  </si>
  <si>
    <t>Optical</t>
  </si>
  <si>
    <t>Inductive</t>
  </si>
  <si>
    <t>Pressure</t>
  </si>
  <si>
    <t>Weighing</t>
  </si>
  <si>
    <t>Capacitive</t>
  </si>
  <si>
    <t>Microwave</t>
  </si>
  <si>
    <t>Ultrasonic</t>
  </si>
  <si>
    <t>Class</t>
  </si>
  <si>
    <t>Actuated Valve</t>
  </si>
  <si>
    <t>VAA</t>
  </si>
  <si>
    <t>C12</t>
  </si>
  <si>
    <t>Ball Mill</t>
  </si>
  <si>
    <t>MIL</t>
  </si>
  <si>
    <t>C04</t>
  </si>
  <si>
    <t>Belt Conveyor</t>
  </si>
  <si>
    <t>COB</t>
  </si>
  <si>
    <t>C01</t>
  </si>
  <si>
    <t>Belt tension station</t>
  </si>
  <si>
    <t>C31</t>
  </si>
  <si>
    <t>Belt tracking station</t>
  </si>
  <si>
    <t>C32</t>
  </si>
  <si>
    <t>Belt wash station</t>
  </si>
  <si>
    <t>C30</t>
  </si>
  <si>
    <t>Big Bag Unloader</t>
  </si>
  <si>
    <t>BBU</t>
  </si>
  <si>
    <t>C09</t>
  </si>
  <si>
    <t>Blower (cutter)</t>
  </si>
  <si>
    <t>C36</t>
  </si>
  <si>
    <t>Board alignment</t>
  </si>
  <si>
    <t>C49</t>
  </si>
  <si>
    <t>Board encoder (cutter)</t>
  </si>
  <si>
    <t>CUT</t>
  </si>
  <si>
    <t>C35</t>
  </si>
  <si>
    <t>Board inverter (booker)</t>
  </si>
  <si>
    <t>INV</t>
  </si>
  <si>
    <t>C38</t>
  </si>
  <si>
    <t>Board spraying unit</t>
  </si>
  <si>
    <t>BSP</t>
  </si>
  <si>
    <t>C33</t>
  </si>
  <si>
    <t>Bundler</t>
  </si>
  <si>
    <t>SAW</t>
  </si>
  <si>
    <t>C46</t>
  </si>
  <si>
    <t>Burner</t>
  </si>
  <si>
    <t>BNR</t>
  </si>
  <si>
    <t>C56</t>
  </si>
  <si>
    <t>Burner skid</t>
  </si>
  <si>
    <t>C57</t>
  </si>
  <si>
    <t>Cascade</t>
  </si>
  <si>
    <t>C44</t>
  </si>
  <si>
    <t>Corner transfer</t>
  </si>
  <si>
    <t>C45</t>
  </si>
  <si>
    <t>Creaser</t>
  </si>
  <si>
    <t>CRS</t>
  </si>
  <si>
    <t>C24</t>
  </si>
  <si>
    <t>Culls cutter</t>
  </si>
  <si>
    <t>C53</t>
  </si>
  <si>
    <t>Cutter</t>
  </si>
  <si>
    <t>C34</t>
  </si>
  <si>
    <t>Dense Phase</t>
  </si>
  <si>
    <t>C54</t>
  </si>
  <si>
    <t>Dryer</t>
  </si>
  <si>
    <t>C42</t>
  </si>
  <si>
    <t>Dryer infeed</t>
  </si>
  <si>
    <t>C41</t>
  </si>
  <si>
    <t>Dryer outfeed</t>
  </si>
  <si>
    <t>C43</t>
  </si>
  <si>
    <t>Dust Collector</t>
  </si>
  <si>
    <t>DCL</t>
  </si>
  <si>
    <t>C10</t>
  </si>
  <si>
    <t>Elevators</t>
  </si>
  <si>
    <t>ELV</t>
  </si>
  <si>
    <t>C07</t>
  </si>
  <si>
    <t>Extruder</t>
  </si>
  <si>
    <t>EXT</t>
  </si>
  <si>
    <t>C22</t>
  </si>
  <si>
    <t>Fan</t>
  </si>
  <si>
    <t>C55</t>
  </si>
  <si>
    <t>Filter System</t>
  </si>
  <si>
    <t>C17</t>
  </si>
  <si>
    <t>Flexible Coupling</t>
  </si>
  <si>
    <t>FLX</t>
  </si>
  <si>
    <t>C11</t>
  </si>
  <si>
    <t>Flow Switch/Level Switch/Temperature Sensor</t>
  </si>
  <si>
    <t>FS/LS/TE</t>
  </si>
  <si>
    <t>C19</t>
  </si>
  <si>
    <t>Flow/Level Transmitter</t>
  </si>
  <si>
    <t>FT</t>
  </si>
  <si>
    <t>C15</t>
  </si>
  <si>
    <t>Foam Generator</t>
  </si>
  <si>
    <t>FMG</t>
  </si>
  <si>
    <t>C18</t>
  </si>
  <si>
    <t>Forming conveyor</t>
  </si>
  <si>
    <t>C27</t>
  </si>
  <si>
    <t>Heat Exchanger</t>
  </si>
  <si>
    <t>HEX</t>
  </si>
  <si>
    <t>C59</t>
  </si>
  <si>
    <t>Ironing bar</t>
  </si>
  <si>
    <t>BSB</t>
  </si>
  <si>
    <t>C29</t>
  </si>
  <si>
    <t>Lifting teble (table A)</t>
  </si>
  <si>
    <t>LFT</t>
  </si>
  <si>
    <t>C37</t>
  </si>
  <si>
    <t>Loss in Weigth feeder</t>
  </si>
  <si>
    <t>LIW</t>
  </si>
  <si>
    <t>C06</t>
  </si>
  <si>
    <t>Manual valves (dampers?)</t>
  </si>
  <si>
    <t>C58</t>
  </si>
  <si>
    <t>Mini-stacker</t>
  </si>
  <si>
    <t>C47</t>
  </si>
  <si>
    <t>Mixer</t>
  </si>
  <si>
    <t>MIX</t>
  </si>
  <si>
    <t>C20</t>
  </si>
  <si>
    <t>Moisture sensor (Dryer and Take-off)</t>
  </si>
  <si>
    <t>MT</t>
  </si>
  <si>
    <t>C60</t>
  </si>
  <si>
    <t>Other rotating machines</t>
  </si>
  <si>
    <t>AAA</t>
  </si>
  <si>
    <t>C03</t>
  </si>
  <si>
    <t>Palet conveyor</t>
  </si>
  <si>
    <t>C50</t>
  </si>
  <si>
    <t>Paper Stand</t>
  </si>
  <si>
    <t>PUS</t>
  </si>
  <si>
    <t>C25</t>
  </si>
  <si>
    <t>Pumps</t>
  </si>
  <si>
    <t>C16</t>
  </si>
  <si>
    <t>Roller coater</t>
  </si>
  <si>
    <t>RC</t>
  </si>
  <si>
    <t>C23</t>
  </si>
  <si>
    <t>Roller conveyor</t>
  </si>
  <si>
    <t>COR</t>
  </si>
  <si>
    <t>C51</t>
  </si>
  <si>
    <t>Screw Conveyor</t>
  </si>
  <si>
    <t>COS</t>
  </si>
  <si>
    <t>C02</t>
  </si>
  <si>
    <t>Silos and Bins</t>
  </si>
  <si>
    <t>SIL</t>
  </si>
  <si>
    <t>C08</t>
  </si>
  <si>
    <t>Solenoid Valve/Manual Valve with Limit Switches</t>
  </si>
  <si>
    <t>C14</t>
  </si>
  <si>
    <t>Splicer</t>
  </si>
  <si>
    <t>SPL</t>
  </si>
  <si>
    <t>C26</t>
  </si>
  <si>
    <t>Stack inverter</t>
  </si>
  <si>
    <t>C52</t>
  </si>
  <si>
    <t>Stacking table</t>
  </si>
  <si>
    <t>C48</t>
  </si>
  <si>
    <t>Stucco Cooler</t>
  </si>
  <si>
    <t>SCL</t>
  </si>
  <si>
    <t>C13</t>
  </si>
  <si>
    <t>Temperature Transmitter (Dryer and Take-off)</t>
  </si>
  <si>
    <t>TT</t>
  </si>
  <si>
    <t>C61</t>
  </si>
  <si>
    <t>Tipple</t>
  </si>
  <si>
    <t>C40</t>
  </si>
  <si>
    <t>Vibrating Table</t>
  </si>
  <si>
    <t>VIB</t>
  </si>
  <si>
    <t>C21</t>
  </si>
  <si>
    <t>Walker wheel</t>
  </si>
  <si>
    <t>BWB</t>
  </si>
  <si>
    <t>C28</t>
  </si>
  <si>
    <t>Weighbelt feeder</t>
  </si>
  <si>
    <t>WBF</t>
  </si>
  <si>
    <t>C05</t>
  </si>
  <si>
    <t>Weighing system</t>
  </si>
  <si>
    <t>WEH</t>
  </si>
  <si>
    <t>C39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</si>
</sst>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sz val="8"/>
      <color rgb="FF00B0F0"/>
      <name val="Arial"/>
      <family val="2"/>
    </font>
    <font>
      <sz val="8"/>
      <color rgb="FF00B050"/>
      <name val="Arial"/>
      <family val="2"/>
    </font>
    <font>
      <strike/>
      <sz val="8"/>
      <color rgb="FFFF000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vertAlign val="superscript"/>
      <sz val="10"/>
      <name val="Arial"/>
      <family val="2"/>
    </font>
    <font>
      <b/>
      <sz val="11"/>
      <name val="Arial"/>
      <family val="2"/>
    </font>
    <font>
      <b/>
      <sz val="12"/>
      <color rgb="FF00B050"/>
      <name val="Arial"/>
      <family val="2"/>
    </font>
    <font>
      <sz val="8"/>
      <color rgb="FFFF0000"/>
      <name val="Arial"/>
      <family val="2"/>
    </font>
    <font>
      <b/>
      <sz val="11"/>
      <name val="Calibri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trike/>
      <sz val="10"/>
      <color rgb="FFFF0000"/>
      <name val="Arial"/>
      <family val="2"/>
    </font>
    <font>
      <sz val="10"/>
      <color rgb="FF00B0F0"/>
      <name val="Arial"/>
      <family val="2"/>
    </font>
    <font>
      <sz val="10"/>
      <color rgb="FF000000"/>
      <name val="Arial"/>
      <family val="2"/>
    </font>
    <font>
      <sz val="14"/>
      <color rgb="FF000000"/>
      <name val="Arial"/>
      <family val="2"/>
    </font>
    <font>
      <sz val="8"/>
      <color rgb="FF000000"/>
      <name val="Arial"/>
      <family val="2"/>
    </font>
    <font>
      <strike/>
      <sz val="8"/>
      <color theme="0" tint="-0.249977111117893"/>
      <name val="Arial"/>
      <family val="2"/>
    </font>
    <font>
      <sz val="8"/>
      <color rgb="FFFFFF00"/>
      <name val="Arial"/>
      <family val="2"/>
    </font>
    <font>
      <sz val="8"/>
      <color rgb="FF0070C0"/>
      <name val="Arial"/>
      <family val="2"/>
    </font>
    <font>
      <strike/>
      <sz val="14"/>
      <color theme="0" tint="-0.249977111117893"/>
      <name val="Arial"/>
      <family val="2"/>
    </font>
    <font>
      <strike/>
      <sz val="10"/>
      <color theme="0" tint="-0.249977111117893"/>
      <name val="Arial"/>
      <family val="2"/>
    </font>
    <font>
      <sz val="8"/>
      <color theme="1"/>
      <name val="Arial"/>
      <family val="2"/>
    </font>
    <font>
      <strike/>
      <sz val="8"/>
      <name val="Arial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</fills>
  <borders count="6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3" fillId="0" borderId="0"/>
  </cellStyleXfs>
  <cellXfs count="258">
    <xf numFmtId="0" fontId="0" fillId="0" borderId="0" xfId="0"/>
    <xf numFmtId="0" fontId="6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/>
    <xf numFmtId="0" fontId="3" fillId="0" borderId="4" xfId="0" applyFont="1" applyBorder="1"/>
    <xf numFmtId="49" fontId="3" fillId="0" borderId="6" xfId="0" applyNumberFormat="1" applyFont="1" applyBorder="1" applyAlignment="1">
      <alignment horizontal="right" vertical="top"/>
    </xf>
    <xf numFmtId="49" fontId="7" fillId="0" borderId="6" xfId="0" applyNumberFormat="1" applyFont="1" applyBorder="1" applyAlignment="1">
      <alignment horizontal="left" vertical="top"/>
    </xf>
    <xf numFmtId="0" fontId="5" fillId="0" borderId="9" xfId="1" applyFont="1" applyBorder="1" applyProtection="1">
      <protection locked="0"/>
    </xf>
    <xf numFmtId="49" fontId="3" fillId="0" borderId="9" xfId="0" applyNumberFormat="1" applyFont="1" applyBorder="1" applyAlignment="1">
      <alignment horizontal="right" vertical="top"/>
    </xf>
    <xf numFmtId="49" fontId="7" fillId="0" borderId="9" xfId="0" applyNumberFormat="1" applyFont="1" applyBorder="1" applyAlignment="1">
      <alignment horizontal="left" vertical="top"/>
    </xf>
    <xf numFmtId="0" fontId="8" fillId="0" borderId="9" xfId="1" applyBorder="1" applyAlignment="1">
      <alignment horizontal="center" vertical="center"/>
    </xf>
    <xf numFmtId="0" fontId="8" fillId="0" borderId="10" xfId="1" applyBorder="1" applyAlignment="1">
      <alignment horizontal="centerContinuous" vertical="center"/>
    </xf>
    <xf numFmtId="0" fontId="8" fillId="0" borderId="12" xfId="1" applyBorder="1" applyAlignment="1">
      <alignment vertical="center"/>
    </xf>
    <xf numFmtId="0" fontId="8" fillId="0" borderId="12" xfId="1" applyBorder="1" applyAlignment="1">
      <alignment horizontal="center" vertical="center"/>
    </xf>
    <xf numFmtId="0" fontId="8" fillId="0" borderId="14" xfId="1" applyBorder="1" applyAlignment="1">
      <alignment horizontal="centerContinuous" vertical="center"/>
    </xf>
    <xf numFmtId="0" fontId="8" fillId="0" borderId="12" xfId="1" applyBorder="1" applyAlignment="1" applyProtection="1">
      <alignment horizontal="centerContinuous" vertical="center"/>
      <protection locked="0"/>
    </xf>
    <xf numFmtId="0" fontId="8" fillId="0" borderId="9" xfId="1" applyBorder="1" applyAlignment="1">
      <alignment horizontal="left" vertical="center"/>
    </xf>
    <xf numFmtId="0" fontId="8" fillId="0" borderId="9" xfId="1" applyBorder="1" applyAlignment="1" applyProtection="1">
      <alignment horizontal="centerContinuous" vertical="center"/>
      <protection locked="0"/>
    </xf>
    <xf numFmtId="0" fontId="3" fillId="0" borderId="4" xfId="0" applyFont="1" applyBorder="1" applyAlignment="1">
      <alignment horizontal="left"/>
    </xf>
    <xf numFmtId="0" fontId="3" fillId="0" borderId="16" xfId="0" applyFont="1" applyBorder="1"/>
    <xf numFmtId="0" fontId="3" fillId="0" borderId="17" xfId="0" applyFont="1" applyBorder="1"/>
    <xf numFmtId="0" fontId="6" fillId="0" borderId="18" xfId="0" applyFont="1" applyBorder="1"/>
    <xf numFmtId="0" fontId="3" fillId="0" borderId="18" xfId="0" applyFont="1" applyBorder="1" applyAlignment="1">
      <alignment horizontal="center" vertical="center"/>
    </xf>
    <xf numFmtId="0" fontId="6" fillId="0" borderId="17" xfId="0" applyFont="1" applyBorder="1"/>
    <xf numFmtId="0" fontId="8" fillId="0" borderId="21" xfId="1" applyBorder="1" applyAlignment="1">
      <alignment horizontal="centerContinuous" vertical="center"/>
    </xf>
    <xf numFmtId="0" fontId="8" fillId="0" borderId="21" xfId="1" applyBorder="1" applyAlignment="1">
      <alignment horizontal="center" vertical="center"/>
    </xf>
    <xf numFmtId="0" fontId="8" fillId="0" borderId="22" xfId="1" applyBorder="1" applyAlignment="1">
      <alignment horizontal="centerContinuous" vertical="center"/>
    </xf>
    <xf numFmtId="0" fontId="3" fillId="0" borderId="23" xfId="0" applyFont="1" applyBorder="1"/>
    <xf numFmtId="0" fontId="3" fillId="0" borderId="24" xfId="0" applyFont="1" applyBorder="1"/>
    <xf numFmtId="0" fontId="6" fillId="0" borderId="25" xfId="0" applyFont="1" applyBorder="1"/>
    <xf numFmtId="0" fontId="9" fillId="0" borderId="1" xfId="0" applyFont="1" applyBorder="1"/>
    <xf numFmtId="0" fontId="7" fillId="0" borderId="28" xfId="0" applyFont="1" applyBorder="1"/>
    <xf numFmtId="0" fontId="3" fillId="0" borderId="12" xfId="1" applyFont="1" applyBorder="1" applyAlignment="1" applyProtection="1">
      <alignment vertical="center"/>
      <protection locked="0"/>
    </xf>
    <xf numFmtId="0" fontId="3" fillId="0" borderId="13" xfId="1" applyFont="1" applyBorder="1" applyAlignment="1" applyProtection="1">
      <alignment horizontal="center" vertical="center"/>
      <protection locked="0"/>
    </xf>
    <xf numFmtId="49" fontId="3" fillId="0" borderId="29" xfId="0" applyNumberFormat="1" applyFont="1" applyBorder="1" applyAlignment="1">
      <alignment horizontal="right" vertical="top"/>
    </xf>
    <xf numFmtId="49" fontId="6" fillId="0" borderId="30" xfId="0" applyNumberFormat="1" applyFont="1" applyBorder="1"/>
    <xf numFmtId="49" fontId="3" fillId="0" borderId="30" xfId="0" applyNumberFormat="1" applyFont="1" applyBorder="1" applyAlignment="1">
      <alignment horizontal="right" vertical="top"/>
    </xf>
    <xf numFmtId="49" fontId="7" fillId="0" borderId="30" xfId="0" applyNumberFormat="1" applyFont="1" applyBorder="1" applyAlignment="1">
      <alignment horizontal="left" vertical="top"/>
    </xf>
    <xf numFmtId="49" fontId="3" fillId="0" borderId="30" xfId="0" applyNumberFormat="1" applyFont="1" applyBorder="1" applyAlignment="1">
      <alignment vertical="center"/>
    </xf>
    <xf numFmtId="49" fontId="6" fillId="0" borderId="31" xfId="0" applyNumberFormat="1" applyFont="1" applyBorder="1"/>
    <xf numFmtId="0" fontId="5" fillId="0" borderId="6" xfId="1" applyFont="1" applyBorder="1" applyAlignment="1" applyProtection="1">
      <alignment horizontal="left"/>
      <protection locked="0"/>
    </xf>
    <xf numFmtId="0" fontId="5" fillId="0" borderId="6" xfId="1" applyFont="1" applyBorder="1" applyProtection="1">
      <protection locked="0"/>
    </xf>
    <xf numFmtId="0" fontId="6" fillId="0" borderId="37" xfId="0" applyFont="1" applyBorder="1"/>
    <xf numFmtId="0" fontId="5" fillId="0" borderId="9" xfId="1" applyFont="1" applyBorder="1" applyAlignment="1" applyProtection="1">
      <alignment horizontal="left"/>
      <protection locked="0"/>
    </xf>
    <xf numFmtId="14" fontId="5" fillId="0" borderId="38" xfId="1" applyNumberFormat="1" applyFont="1" applyBorder="1" applyAlignment="1" applyProtection="1">
      <alignment horizontal="left"/>
      <protection locked="0"/>
    </xf>
    <xf numFmtId="14" fontId="5" fillId="0" borderId="39" xfId="1" applyNumberFormat="1" applyFont="1" applyBorder="1" applyAlignment="1" applyProtection="1">
      <alignment horizontal="center"/>
      <protection locked="0"/>
    </xf>
    <xf numFmtId="49" fontId="3" fillId="0" borderId="15" xfId="0" applyNumberFormat="1" applyFont="1" applyBorder="1"/>
    <xf numFmtId="0" fontId="3" fillId="0" borderId="0" xfId="0" applyFont="1"/>
    <xf numFmtId="49" fontId="3" fillId="0" borderId="0" xfId="0" applyNumberFormat="1" applyFont="1"/>
    <xf numFmtId="0" fontId="10" fillId="0" borderId="1" xfId="0" applyFont="1" applyBorder="1"/>
    <xf numFmtId="49" fontId="3" fillId="4" borderId="15" xfId="0" applyNumberFormat="1" applyFont="1" applyFill="1" applyBorder="1"/>
    <xf numFmtId="0" fontId="12" fillId="0" borderId="4" xfId="0" applyFont="1" applyBorder="1"/>
    <xf numFmtId="0" fontId="13" fillId="0" borderId="4" xfId="0" applyFont="1" applyBorder="1"/>
    <xf numFmtId="0" fontId="4" fillId="0" borderId="33" xfId="0" applyFont="1" applyBorder="1" applyAlignment="1">
      <alignment horizontal="center" vertical="center" textRotation="90"/>
    </xf>
    <xf numFmtId="0" fontId="3" fillId="0" borderId="9" xfId="1" applyFont="1" applyBorder="1" applyAlignment="1" applyProtection="1">
      <alignment horizontal="left" vertical="center"/>
      <protection locked="0"/>
    </xf>
    <xf numFmtId="0" fontId="3" fillId="0" borderId="27" xfId="1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>
      <alignment horizontal="left" textRotation="90"/>
    </xf>
    <xf numFmtId="0" fontId="3" fillId="0" borderId="7" xfId="0" applyFont="1" applyBorder="1" applyAlignment="1">
      <alignment horizontal="left" textRotation="90"/>
    </xf>
    <xf numFmtId="0" fontId="2" fillId="0" borderId="30" xfId="1" applyFont="1" applyBorder="1" applyAlignment="1">
      <alignment horizontal="center" vertical="center"/>
    </xf>
    <xf numFmtId="14" fontId="8" fillId="0" borderId="12" xfId="1" applyNumberFormat="1" applyBorder="1" applyAlignment="1" applyProtection="1">
      <alignment horizontal="center" vertical="center"/>
      <protection locked="0"/>
    </xf>
    <xf numFmtId="14" fontId="8" fillId="0" borderId="9" xfId="1" applyNumberFormat="1" applyBorder="1" applyAlignment="1" applyProtection="1">
      <alignment horizontal="center" vertical="center"/>
      <protection locked="0"/>
    </xf>
    <xf numFmtId="0" fontId="3" fillId="0" borderId="38" xfId="1" applyFont="1" applyBorder="1"/>
    <xf numFmtId="0" fontId="3" fillId="0" borderId="12" xfId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center" vertical="center" textRotation="90" wrapText="1"/>
    </xf>
    <xf numFmtId="0" fontId="6" fillId="5" borderId="0" xfId="0" applyFont="1" applyFill="1"/>
    <xf numFmtId="0" fontId="6" fillId="0" borderId="47" xfId="0" applyFont="1" applyBorder="1"/>
    <xf numFmtId="0" fontId="3" fillId="0" borderId="19" xfId="0" applyFont="1" applyBorder="1" applyAlignment="1">
      <alignment horizontal="left" textRotation="90"/>
    </xf>
    <xf numFmtId="0" fontId="3" fillId="0" borderId="20" xfId="0" applyFont="1" applyBorder="1" applyAlignment="1">
      <alignment horizontal="left" textRotation="90"/>
    </xf>
    <xf numFmtId="0" fontId="3" fillId="0" borderId="48" xfId="0" applyFont="1" applyBorder="1" applyAlignment="1">
      <alignment horizontal="left" textRotation="90"/>
    </xf>
    <xf numFmtId="49" fontId="3" fillId="0" borderId="49" xfId="0" applyNumberFormat="1" applyFont="1" applyBorder="1" applyAlignment="1">
      <alignment horizontal="right"/>
    </xf>
    <xf numFmtId="0" fontId="6" fillId="0" borderId="41" xfId="1" applyFont="1" applyBorder="1" applyAlignment="1">
      <alignment vertical="center"/>
    </xf>
    <xf numFmtId="0" fontId="6" fillId="0" borderId="21" xfId="1" applyFont="1" applyBorder="1" applyAlignment="1">
      <alignment vertical="center"/>
    </xf>
    <xf numFmtId="0" fontId="6" fillId="0" borderId="22" xfId="1" applyFont="1" applyBorder="1" applyAlignment="1">
      <alignment vertical="center"/>
    </xf>
    <xf numFmtId="0" fontId="5" fillId="0" borderId="34" xfId="1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4" xfId="1" applyFont="1" applyBorder="1" applyAlignment="1">
      <alignment horizontal="left" vertical="center" wrapText="1"/>
    </xf>
    <xf numFmtId="0" fontId="15" fillId="0" borderId="40" xfId="0" applyFont="1" applyBorder="1" applyAlignment="1">
      <alignment horizontal="left" textRotation="90" wrapText="1"/>
    </xf>
    <xf numFmtId="0" fontId="3" fillId="2" borderId="50" xfId="0" applyFont="1" applyFill="1" applyBorder="1"/>
    <xf numFmtId="0" fontId="3" fillId="0" borderId="1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6" fillId="0" borderId="34" xfId="1" applyFont="1" applyBorder="1" applyAlignment="1">
      <alignment horizontal="center" vertical="center" wrapText="1"/>
    </xf>
    <xf numFmtId="0" fontId="3" fillId="0" borderId="50" xfId="0" applyFont="1" applyBorder="1"/>
    <xf numFmtId="0" fontId="3" fillId="0" borderId="18" xfId="0" applyFont="1" applyBorder="1"/>
    <xf numFmtId="0" fontId="3" fillId="0" borderId="53" xfId="0" applyFont="1" applyBorder="1"/>
    <xf numFmtId="0" fontId="6" fillId="0" borderId="51" xfId="0" applyFont="1" applyBorder="1" applyAlignment="1">
      <alignment horizontal="center"/>
    </xf>
    <xf numFmtId="0" fontId="4" fillId="3" borderId="33" xfId="0" applyFont="1" applyFill="1" applyBorder="1" applyAlignment="1">
      <alignment horizontal="center" vertical="center" textRotation="90" wrapText="1"/>
    </xf>
    <xf numFmtId="0" fontId="4" fillId="3" borderId="33" xfId="0" applyFont="1" applyFill="1" applyBorder="1" applyAlignment="1">
      <alignment horizontal="center" vertical="center" textRotation="90"/>
    </xf>
    <xf numFmtId="0" fontId="1" fillId="0" borderId="34" xfId="1" applyFont="1" applyBorder="1" applyAlignment="1">
      <alignment horizontal="center" vertical="center" wrapText="1"/>
    </xf>
    <xf numFmtId="0" fontId="3" fillId="6" borderId="5" xfId="0" applyFont="1" applyFill="1" applyBorder="1"/>
    <xf numFmtId="0" fontId="3" fillId="6" borderId="4" xfId="0" applyFont="1" applyFill="1" applyBorder="1"/>
    <xf numFmtId="0" fontId="3" fillId="6" borderId="17" xfId="0" applyFont="1" applyFill="1" applyBorder="1"/>
    <xf numFmtId="0" fontId="5" fillId="6" borderId="34" xfId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54" xfId="0" applyFont="1" applyBorder="1"/>
    <xf numFmtId="49" fontId="3" fillId="0" borderId="55" xfId="0" applyNumberFormat="1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8" xfId="0" applyFont="1" applyBorder="1" applyAlignment="1">
      <alignment horizontal="center"/>
    </xf>
    <xf numFmtId="0" fontId="3" fillId="0" borderId="58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/>
    </xf>
    <xf numFmtId="0" fontId="3" fillId="0" borderId="59" xfId="0" applyFont="1" applyBorder="1"/>
    <xf numFmtId="0" fontId="6" fillId="0" borderId="51" xfId="0" applyFont="1" applyBorder="1"/>
    <xf numFmtId="0" fontId="14" fillId="0" borderId="0" xfId="0" applyFont="1" applyAlignment="1">
      <alignment horizontal="center" vertical="center" wrapText="1"/>
    </xf>
    <xf numFmtId="0" fontId="18" fillId="0" borderId="35" xfId="0" applyFont="1" applyBorder="1" applyAlignment="1">
      <alignment vertical="center" textRotation="90" wrapText="1"/>
    </xf>
    <xf numFmtId="0" fontId="3" fillId="0" borderId="36" xfId="1" applyFont="1" applyBorder="1" applyAlignment="1">
      <alignment horizontal="right"/>
    </xf>
    <xf numFmtId="0" fontId="3" fillId="0" borderId="6" xfId="1" applyFont="1" applyBorder="1"/>
    <xf numFmtId="0" fontId="3" fillId="0" borderId="8" xfId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11" fillId="0" borderId="52" xfId="0" applyFont="1" applyBorder="1"/>
    <xf numFmtId="0" fontId="12" fillId="0" borderId="17" xfId="0" applyFont="1" applyBorder="1"/>
    <xf numFmtId="0" fontId="19" fillId="0" borderId="33" xfId="0" applyFont="1" applyBorder="1" applyAlignment="1">
      <alignment horizontal="center" vertical="center" wrapText="1"/>
    </xf>
    <xf numFmtId="0" fontId="20" fillId="0" borderId="4" xfId="0" applyFont="1" applyBorder="1"/>
    <xf numFmtId="0" fontId="3" fillId="0" borderId="4" xfId="0" applyFont="1" applyBorder="1" applyAlignment="1">
      <alignment wrapText="1"/>
    </xf>
    <xf numFmtId="0" fontId="2" fillId="0" borderId="30" xfId="1" applyFont="1" applyBorder="1" applyAlignment="1">
      <alignment horizontal="center" vertical="center" wrapText="1"/>
    </xf>
    <xf numFmtId="49" fontId="7" fillId="0" borderId="30" xfId="0" applyNumberFormat="1" applyFont="1" applyBorder="1" applyAlignment="1">
      <alignment horizontal="left" vertical="top" wrapText="1"/>
    </xf>
    <xf numFmtId="0" fontId="5" fillId="0" borderId="6" xfId="1" applyFont="1" applyBorder="1" applyAlignment="1" applyProtection="1">
      <alignment horizontal="left" wrapText="1"/>
      <protection locked="0"/>
    </xf>
    <xf numFmtId="49" fontId="7" fillId="0" borderId="6" xfId="0" applyNumberFormat="1" applyFont="1" applyBorder="1" applyAlignment="1">
      <alignment horizontal="left" vertical="top" wrapText="1"/>
    </xf>
    <xf numFmtId="0" fontId="5" fillId="0" borderId="9" xfId="1" applyFont="1" applyBorder="1" applyAlignment="1" applyProtection="1">
      <alignment horizontal="left" wrapText="1"/>
      <protection locked="0"/>
    </xf>
    <xf numFmtId="49" fontId="7" fillId="0" borderId="9" xfId="0" applyNumberFormat="1" applyFont="1" applyBorder="1" applyAlignment="1">
      <alignment horizontal="left" vertical="top" wrapText="1"/>
    </xf>
    <xf numFmtId="0" fontId="5" fillId="0" borderId="33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57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8" fillId="0" borderId="21" xfId="1" applyBorder="1" applyAlignment="1">
      <alignment horizontal="center" vertical="center" wrapText="1"/>
    </xf>
    <xf numFmtId="0" fontId="8" fillId="0" borderId="12" xfId="1" applyBorder="1" applyAlignment="1">
      <alignment horizontal="center" vertical="center" wrapText="1"/>
    </xf>
    <xf numFmtId="0" fontId="8" fillId="0" borderId="9" xfId="1" applyBorder="1" applyAlignment="1">
      <alignment horizontal="center" vertical="center" wrapText="1"/>
    </xf>
    <xf numFmtId="0" fontId="6" fillId="0" borderId="21" xfId="1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49" fontId="7" fillId="0" borderId="30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40" xfId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5" borderId="0" xfId="0" applyFont="1" applyFill="1"/>
    <xf numFmtId="0" fontId="3" fillId="5" borderId="60" xfId="0" applyFont="1" applyFill="1" applyBorder="1"/>
    <xf numFmtId="0" fontId="21" fillId="5" borderId="40" xfId="0" applyFont="1" applyFill="1" applyBorder="1"/>
    <xf numFmtId="0" fontId="0" fillId="5" borderId="0" xfId="0" applyFill="1"/>
    <xf numFmtId="0" fontId="22" fillId="0" borderId="4" xfId="0" applyFont="1" applyBorder="1" applyAlignment="1">
      <alignment wrapText="1"/>
    </xf>
    <xf numFmtId="0" fontId="2" fillId="0" borderId="29" xfId="1" applyFont="1" applyBorder="1" applyAlignment="1">
      <alignment horizontal="center" vertical="center" wrapText="1"/>
    </xf>
    <xf numFmtId="0" fontId="22" fillId="5" borderId="0" xfId="0" applyFont="1" applyFill="1" applyAlignment="1">
      <alignment wrapText="1"/>
    </xf>
    <xf numFmtId="0" fontId="12" fillId="0" borderId="4" xfId="0" applyFont="1" applyBorder="1" applyAlignment="1">
      <alignment wrapText="1"/>
    </xf>
    <xf numFmtId="0" fontId="8" fillId="0" borderId="20" xfId="1" applyBorder="1" applyAlignment="1">
      <alignment horizontal="centerContinuous" vertical="center" wrapText="1"/>
    </xf>
    <xf numFmtId="0" fontId="0" fillId="0" borderId="40" xfId="1" applyFont="1" applyBorder="1" applyAlignment="1" applyProtection="1">
      <alignment horizontal="left" vertical="center" wrapText="1"/>
      <protection locked="0"/>
    </xf>
    <xf numFmtId="0" fontId="1" fillId="0" borderId="6" xfId="1" applyFont="1" applyBorder="1" applyAlignment="1" applyProtection="1">
      <alignment horizontal="left" vertical="center" wrapText="1"/>
      <protection locked="0"/>
    </xf>
    <xf numFmtId="0" fontId="1" fillId="0" borderId="9" xfId="1" applyFont="1" applyBorder="1" applyAlignment="1" applyProtection="1">
      <alignment horizontal="left" vertical="center" wrapText="1"/>
      <protection locked="0"/>
    </xf>
    <xf numFmtId="0" fontId="6" fillId="0" borderId="50" xfId="0" applyFont="1" applyBorder="1" applyAlignment="1">
      <alignment horizontal="left" vertical="center" wrapText="1"/>
    </xf>
    <xf numFmtId="0" fontId="0" fillId="5" borderId="0" xfId="0" applyFill="1" applyAlignment="1">
      <alignment horizontal="left" vertical="center"/>
    </xf>
    <xf numFmtId="0" fontId="0" fillId="0" borderId="40" xfId="2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14" fontId="6" fillId="0" borderId="12" xfId="1" applyNumberFormat="1" applyFont="1" applyBorder="1" applyAlignment="1" applyProtection="1">
      <alignment horizontal="left" vertical="center" wrapText="1"/>
      <protection locked="0"/>
    </xf>
    <xf numFmtId="14" fontId="6" fillId="0" borderId="9" xfId="1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1" fillId="0" borderId="30" xfId="1" applyFont="1" applyBorder="1" applyAlignment="1">
      <alignment horizontal="left" vertical="center" wrapText="1"/>
    </xf>
    <xf numFmtId="0" fontId="28" fillId="0" borderId="40" xfId="1" applyFont="1" applyBorder="1" applyAlignment="1" applyProtection="1">
      <alignment horizontal="left" vertical="center" wrapText="1"/>
      <protection locked="0"/>
    </xf>
    <xf numFmtId="0" fontId="28" fillId="0" borderId="40" xfId="2" applyFont="1" applyBorder="1" applyAlignment="1" applyProtection="1">
      <alignment horizontal="left" vertical="center" wrapText="1"/>
      <protection locked="0"/>
    </xf>
    <xf numFmtId="0" fontId="29" fillId="0" borderId="4" xfId="0" applyFont="1" applyBorder="1" applyAlignment="1">
      <alignment wrapText="1"/>
    </xf>
    <xf numFmtId="0" fontId="30" fillId="0" borderId="4" xfId="0" applyFont="1" applyBorder="1"/>
    <xf numFmtId="0" fontId="22" fillId="5" borderId="4" xfId="0" applyFont="1" applyFill="1" applyBorder="1" applyAlignment="1">
      <alignment wrapText="1"/>
    </xf>
    <xf numFmtId="0" fontId="5" fillId="0" borderId="33" xfId="0" applyFont="1" applyBorder="1" applyAlignment="1">
      <alignment horizontal="center" vertical="center" textRotation="90" wrapText="1"/>
    </xf>
    <xf numFmtId="0" fontId="5" fillId="2" borderId="33" xfId="0" applyFont="1" applyFill="1" applyBorder="1" applyAlignment="1">
      <alignment horizontal="center" vertical="center" textRotation="90" wrapText="1"/>
    </xf>
    <xf numFmtId="49" fontId="3" fillId="0" borderId="0" xfId="0" applyNumberFormat="1" applyFont="1" applyAlignment="1">
      <alignment wrapText="1"/>
    </xf>
    <xf numFmtId="0" fontId="3" fillId="0" borderId="42" xfId="0" applyFont="1" applyBorder="1" applyAlignment="1">
      <alignment wrapText="1"/>
    </xf>
    <xf numFmtId="49" fontId="3" fillId="0" borderId="29" xfId="0" applyNumberFormat="1" applyFont="1" applyBorder="1" applyAlignment="1">
      <alignment horizontal="right" vertical="top" wrapText="1"/>
    </xf>
    <xf numFmtId="49" fontId="5" fillId="0" borderId="30" xfId="0" applyNumberFormat="1" applyFont="1" applyBorder="1" applyAlignment="1">
      <alignment horizontal="left" wrapText="1"/>
    </xf>
    <xf numFmtId="0" fontId="5" fillId="0" borderId="34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3" fillId="5" borderId="0" xfId="0" applyFont="1" applyFill="1" applyAlignment="1">
      <alignment wrapText="1"/>
    </xf>
    <xf numFmtId="0" fontId="3" fillId="0" borderId="43" xfId="0" applyFont="1" applyBorder="1" applyAlignment="1">
      <alignment wrapText="1"/>
    </xf>
    <xf numFmtId="0" fontId="3" fillId="0" borderId="56" xfId="0" applyFont="1" applyBorder="1" applyAlignment="1">
      <alignment wrapText="1"/>
    </xf>
    <xf numFmtId="49" fontId="3" fillId="4" borderId="42" xfId="0" applyNumberFormat="1" applyFont="1" applyFill="1" applyBorder="1" applyAlignment="1">
      <alignment wrapText="1"/>
    </xf>
    <xf numFmtId="0" fontId="8" fillId="0" borderId="44" xfId="1" applyBorder="1" applyAlignment="1">
      <alignment horizontal="center" vertical="center" wrapText="1"/>
    </xf>
    <xf numFmtId="0" fontId="3" fillId="0" borderId="45" xfId="1" applyFont="1" applyBorder="1" applyAlignment="1" applyProtection="1">
      <alignment horizontal="center" vertical="center" wrapText="1"/>
      <protection locked="0"/>
    </xf>
    <xf numFmtId="0" fontId="3" fillId="0" borderId="46" xfId="1" applyFont="1" applyBorder="1" applyAlignment="1" applyProtection="1">
      <alignment horizontal="center" vertical="center" wrapText="1"/>
      <protection locked="0"/>
    </xf>
    <xf numFmtId="49" fontId="3" fillId="5" borderId="15" xfId="0" applyNumberFormat="1" applyFont="1" applyFill="1" applyBorder="1"/>
    <xf numFmtId="49" fontId="3" fillId="7" borderId="15" xfId="0" applyNumberFormat="1" applyFont="1" applyFill="1" applyBorder="1"/>
    <xf numFmtId="49" fontId="3" fillId="7" borderId="42" xfId="0" applyNumberFormat="1" applyFont="1" applyFill="1" applyBorder="1" applyAlignment="1">
      <alignment wrapText="1"/>
    </xf>
    <xf numFmtId="0" fontId="31" fillId="0" borderId="4" xfId="0" applyFont="1" applyBorder="1" applyAlignment="1">
      <alignment wrapText="1"/>
    </xf>
    <xf numFmtId="49" fontId="3" fillId="5" borderId="42" xfId="0" applyNumberFormat="1" applyFont="1" applyFill="1" applyBorder="1" applyAlignment="1">
      <alignment wrapText="1"/>
    </xf>
    <xf numFmtId="0" fontId="32" fillId="0" borderId="4" xfId="0" applyFont="1" applyBorder="1" applyAlignment="1">
      <alignment wrapText="1"/>
    </xf>
    <xf numFmtId="49" fontId="3" fillId="8" borderId="15" xfId="0" applyNumberFormat="1" applyFont="1" applyFill="1" applyBorder="1"/>
    <xf numFmtId="49" fontId="3" fillId="8" borderId="42" xfId="0" applyNumberFormat="1" applyFont="1" applyFill="1" applyBorder="1" applyAlignment="1">
      <alignment wrapText="1"/>
    </xf>
    <xf numFmtId="0" fontId="33" fillId="0" borderId="4" xfId="0" applyFont="1" applyBorder="1" applyAlignment="1">
      <alignment wrapText="1"/>
    </xf>
    <xf numFmtId="49" fontId="31" fillId="0" borderId="0" xfId="0" applyNumberFormat="1" applyFont="1"/>
    <xf numFmtId="0" fontId="34" fillId="0" borderId="4" xfId="0" applyFont="1" applyBorder="1" applyAlignment="1">
      <alignment wrapText="1"/>
    </xf>
    <xf numFmtId="0" fontId="31" fillId="0" borderId="4" xfId="0" applyFont="1" applyBorder="1"/>
    <xf numFmtId="0" fontId="31" fillId="6" borderId="4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/>
    <xf numFmtId="0" fontId="31" fillId="6" borderId="4" xfId="0" applyFont="1" applyFill="1" applyBorder="1"/>
    <xf numFmtId="0" fontId="31" fillId="0" borderId="4" xfId="0" applyFont="1" applyBorder="1" applyAlignment="1">
      <alignment horizontal="center" vertical="center"/>
    </xf>
    <xf numFmtId="0" fontId="31" fillId="0" borderId="24" xfId="0" applyFont="1" applyBorder="1"/>
    <xf numFmtId="0" fontId="35" fillId="0" borderId="0" xfId="0" applyFont="1"/>
    <xf numFmtId="0" fontId="6" fillId="0" borderId="40" xfId="2" applyFont="1" applyBorder="1" applyAlignment="1" applyProtection="1">
      <alignment horizontal="left" vertical="center" wrapText="1"/>
      <protection locked="0"/>
    </xf>
    <xf numFmtId="0" fontId="7" fillId="5" borderId="1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23" fillId="5" borderId="4" xfId="0" applyFont="1" applyFill="1" applyBorder="1" applyAlignment="1">
      <alignment wrapText="1"/>
    </xf>
    <xf numFmtId="0" fontId="20" fillId="6" borderId="4" xfId="0" applyFont="1" applyFill="1" applyBorder="1" applyAlignment="1">
      <alignment horizontal="center" vertical="center"/>
    </xf>
    <xf numFmtId="0" fontId="20" fillId="5" borderId="42" xfId="0" applyFont="1" applyFill="1" applyBorder="1" applyAlignment="1">
      <alignment wrapText="1"/>
    </xf>
    <xf numFmtId="0" fontId="20" fillId="5" borderId="4" xfId="0" applyFont="1" applyFill="1" applyBorder="1"/>
    <xf numFmtId="0" fontId="20" fillId="5" borderId="4" xfId="0" applyFont="1" applyFill="1" applyBorder="1" applyAlignment="1">
      <alignment wrapText="1"/>
    </xf>
    <xf numFmtId="0" fontId="20" fillId="5" borderId="4" xfId="0" applyFont="1" applyFill="1" applyBorder="1" applyAlignment="1">
      <alignment horizontal="center" vertical="center"/>
    </xf>
    <xf numFmtId="0" fontId="21" fillId="5" borderId="0" xfId="0" applyFont="1" applyFill="1"/>
    <xf numFmtId="0" fontId="3" fillId="4" borderId="24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5" fillId="0" borderId="40" xfId="2" applyFont="1" applyBorder="1" applyAlignment="1" applyProtection="1">
      <alignment horizontal="left" vertical="center" wrapText="1"/>
      <protection locked="0"/>
    </xf>
    <xf numFmtId="0" fontId="36" fillId="4" borderId="1" xfId="0" applyFont="1" applyFill="1" applyBorder="1" applyAlignment="1">
      <alignment horizontal="center"/>
    </xf>
    <xf numFmtId="0" fontId="3" fillId="0" borderId="19" xfId="1" applyFont="1" applyBorder="1" applyAlignment="1">
      <alignment horizontal="center" vertical="center"/>
    </xf>
    <xf numFmtId="14" fontId="3" fillId="0" borderId="11" xfId="1" applyNumberFormat="1" applyFont="1" applyBorder="1" applyAlignment="1" applyProtection="1">
      <alignment horizontal="center" vertical="center"/>
      <protection locked="0"/>
    </xf>
    <xf numFmtId="14" fontId="3" fillId="0" borderId="26" xfId="1" applyNumberFormat="1" applyFont="1" applyBorder="1" applyAlignment="1" applyProtection="1">
      <alignment horizontal="center" vertical="center"/>
      <protection locked="0"/>
    </xf>
    <xf numFmtId="49" fontId="11" fillId="0" borderId="15" xfId="0" applyNumberFormat="1" applyFont="1" applyBorder="1"/>
    <xf numFmtId="0" fontId="24" fillId="5" borderId="40" xfId="2" applyFont="1" applyFill="1" applyBorder="1" applyAlignment="1" applyProtection="1">
      <alignment horizontal="left" vertical="center" wrapText="1"/>
      <protection locked="0"/>
    </xf>
    <xf numFmtId="49" fontId="3" fillId="0" borderId="16" xfId="0" applyNumberFormat="1" applyFont="1" applyBorder="1"/>
    <xf numFmtId="49" fontId="37" fillId="0" borderId="15" xfId="0" applyNumberFormat="1" applyFont="1" applyBorder="1"/>
    <xf numFmtId="0" fontId="38" fillId="0" borderId="40" xfId="0" applyFont="1" applyBorder="1" applyAlignment="1">
      <alignment wrapText="1"/>
    </xf>
    <xf numFmtId="0" fontId="3" fillId="0" borderId="0" xfId="0" applyFont="1" applyAlignment="1">
      <alignment wrapText="1"/>
    </xf>
    <xf numFmtId="0" fontId="12" fillId="0" borderId="0" xfId="0" applyFont="1"/>
    <xf numFmtId="0" fontId="0" fillId="0" borderId="0" xfId="1" applyFont="1" applyAlignment="1" applyProtection="1">
      <alignment horizontal="left" vertical="center" wrapText="1"/>
      <protection locked="0"/>
    </xf>
    <xf numFmtId="0" fontId="38" fillId="0" borderId="0" xfId="0" applyFont="1" applyAlignment="1">
      <alignment wrapText="1"/>
    </xf>
    <xf numFmtId="0" fontId="3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6" borderId="0" xfId="0" applyFont="1" applyFill="1"/>
    <xf numFmtId="0" fontId="20" fillId="0" borderId="0" xfId="0" applyFont="1"/>
    <xf numFmtId="0" fontId="3" fillId="0" borderId="60" xfId="0" applyFont="1" applyBorder="1"/>
  </cellXfs>
  <cellStyles count="3">
    <cellStyle name="Normal" xfId="0" builtinId="0"/>
    <cellStyle name="Normal_Lined" xfId="1" xr:uid="{00000000-0005-0000-0000-000002000000}"/>
    <cellStyle name="Normal_Lined_7533-E00-TEL-GMT-006 Rev D - Pipelines Summary" xfId="2" xr:uid="{00000000-0005-0000-0000-000003000000}"/>
  </cellStyles>
  <dxfs count="11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color rgb="FF00B0F0"/>
      </font>
    </dxf>
    <dxf>
      <font>
        <strike/>
        <color rgb="FFFF0000"/>
      </font>
    </dxf>
    <dxf>
      <font>
        <color rgb="FF00B050"/>
      </font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66675</xdr:colOff>
      <xdr:row>0</xdr:row>
      <xdr:rowOff>0</xdr:rowOff>
    </xdr:from>
    <xdr:to>
      <xdr:col>8</xdr:col>
      <xdr:colOff>1102359</xdr:colOff>
      <xdr:row>4</xdr:row>
      <xdr:rowOff>529590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0"/>
          <a:ext cx="1028699" cy="5143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Design_Status" displayName="tbl_Design_Status" ref="B2:B6" totalsRowShown="0" headerRowDxfId="8" dataDxfId="7">
  <autoFilter ref="B2:B6" xr:uid="{00000000-0009-0000-0100-000001000000}"/>
  <tableColumns count="1">
    <tableColumn id="1" xr3:uid="{00000000-0010-0000-0000-000001000000}" name="Design Status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_Motor_Control" displayName="tbl_Motor_Control" ref="B9:B16" totalsRowShown="0" headerRowDxfId="5" dataDxfId="4">
  <autoFilter ref="B9:B16" xr:uid="{00000000-0009-0000-0100-000002000000}"/>
  <tableColumns count="1">
    <tableColumn id="1" xr3:uid="{00000000-0010-0000-0100-000001000000}" name="Motor Control Method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bl_Signal" displayName="tbl_Signal" ref="B19:B27" totalsRowShown="0" headerRowDxfId="2" dataDxfId="1">
  <autoFilter ref="B19:B27" xr:uid="{00000000-0009-0000-0100-000004000000}"/>
  <tableColumns count="1">
    <tableColumn id="1" xr3:uid="{00000000-0010-0000-0200-000001000000}" name="Signal Type to PLC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bl_Sensors" displayName="tbl_Sensors" ref="B30:B37" totalsRowShown="0">
  <autoFilter ref="B30:B37" xr:uid="{00000000-0009-0000-0100-000003000000}"/>
  <tableColumns count="1">
    <tableColumn id="1" xr3:uid="{00000000-0010-0000-0300-000001000000}" name="Sensor Technolog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le8" displayName="Table8" ref="B41:D102" totalsRowShown="0">
  <autoFilter ref="B41:D102" xr:uid="{00000000-0009-0000-0100-000008000000}"/>
  <sortState xmlns:xlrd2="http://schemas.microsoft.com/office/spreadsheetml/2017/richdata2" ref="B42:D102">
    <sortCondition ref="B42:B102"/>
  </sortState>
  <tableColumns count="3">
    <tableColumn id="1" xr3:uid="{00000000-0010-0000-0400-000001000000}" name="Description"/>
    <tableColumn id="2" xr3:uid="{00000000-0010-0000-0400-000002000000}" name="Example"/>
    <tableColumn id="3" xr3:uid="{00000000-0010-0000-0400-000003000000}" name="Clas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outlinePr summaryRight="0"/>
  </sheetPr>
  <dimension ref="A1:BX174"/>
  <sheetViews>
    <sheetView showGridLines="0" tabSelected="1" zoomScale="115" zoomScaleNormal="115" workbookViewId="0">
      <pane ySplit="5" topLeftCell="A6" activePane="bottomLeft" state="frozen"/>
      <selection pane="bottomLeft" activeCell="M17" sqref="M17"/>
    </sheetView>
  </sheetViews>
  <sheetFormatPr defaultColWidth="9.28515625" defaultRowHeight="13.15" outlineLevelCol="1"/>
  <cols>
    <col min="1" max="1" width="5.7109375" style="54" customWidth="1"/>
    <col min="2" max="2" width="3" style="54" customWidth="1" outlineLevel="1"/>
    <col min="3" max="3" width="3.7109375" style="54" customWidth="1" outlineLevel="1"/>
    <col min="4" max="4" width="4.28515625" style="54" customWidth="1" outlineLevel="1"/>
    <col min="5" max="5" width="3" style="54" customWidth="1" outlineLevel="1"/>
    <col min="6" max="6" width="5.7109375" style="54" customWidth="1" outlineLevel="1"/>
    <col min="7" max="7" width="8.7109375" style="54" customWidth="1" outlineLevel="1"/>
    <col min="8" max="8" width="11.28515625" style="54" customWidth="1"/>
    <col min="9" max="9" width="16.7109375" style="1" customWidth="1"/>
    <col min="10" max="10" width="11.5703125" style="143" customWidth="1"/>
    <col min="11" max="11" width="51.7109375" style="143" customWidth="1"/>
    <col min="12" max="12" width="13.28515625" style="1" customWidth="1" outlineLevel="1"/>
    <col min="13" max="13" width="81.28515625" style="184" customWidth="1" outlineLevel="1"/>
    <col min="14" max="15" width="15.7109375" style="143" customWidth="1" outlineLevel="1"/>
    <col min="16" max="16" width="25.7109375" style="143" customWidth="1" outlineLevel="1"/>
    <col min="17" max="17" width="11.5703125" style="6" customWidth="1" collapsed="1"/>
    <col min="18" max="18" width="5.7109375" style="1" hidden="1" customWidth="1" outlineLevel="1"/>
    <col min="19" max="23" width="6.28515625" style="1" hidden="1" customWidth="1" outlineLevel="1"/>
    <col min="24" max="24" width="17" style="1" hidden="1" customWidth="1" outlineLevel="1"/>
    <col min="25" max="25" width="11.5703125" style="1" hidden="1" customWidth="1" outlineLevel="1"/>
    <col min="26" max="26" width="6" style="1" hidden="1" customWidth="1" outlineLevel="1"/>
    <col min="27" max="27" width="10" style="1" hidden="1" customWidth="1" outlineLevel="1"/>
    <col min="28" max="28" width="16" style="1" hidden="1" customWidth="1" outlineLevel="1"/>
    <col min="29" max="29" width="8.28515625" style="1" hidden="1" customWidth="1" outlineLevel="1"/>
    <col min="30" max="30" width="5.5703125" style="1" hidden="1" customWidth="1" outlineLevel="1"/>
    <col min="31" max="31" width="7.7109375" style="1" hidden="1" customWidth="1" outlineLevel="1"/>
    <col min="32" max="33" width="3.28515625" style="1" hidden="1" customWidth="1" outlineLevel="1"/>
    <col min="34" max="35" width="7.7109375" style="1" hidden="1" customWidth="1" outlineLevel="1"/>
    <col min="36" max="36" width="9.7109375" style="1" hidden="1" customWidth="1" outlineLevel="1"/>
    <col min="37" max="37" width="8.7109375" style="1" customWidth="1"/>
    <col min="38" max="38" width="12.28515625" style="1" customWidth="1" outlineLevel="1"/>
    <col min="39" max="39" width="10.7109375" style="6" customWidth="1" outlineLevel="1"/>
    <col min="40" max="54" width="10.7109375" style="1" customWidth="1" outlineLevel="1"/>
    <col min="55" max="55" width="8.7109375" style="1" customWidth="1"/>
    <col min="56" max="63" width="10.7109375" style="1" customWidth="1" outlineLevel="1"/>
    <col min="64" max="64" width="16" style="1" customWidth="1"/>
    <col min="65" max="65" width="10.7109375" style="1" customWidth="1" collapsed="1"/>
    <col min="66" max="66" width="9.42578125" style="1" hidden="1" customWidth="1" outlineLevel="1"/>
    <col min="67" max="70" width="12.7109375" style="1" hidden="1" customWidth="1" outlineLevel="1"/>
    <col min="71" max="71" width="23" style="1" hidden="1" customWidth="1" outlineLevel="1"/>
    <col min="72" max="73" width="22.7109375" style="1" customWidth="1"/>
    <col min="74" max="74" width="39.7109375" style="1" customWidth="1"/>
    <col min="75" max="75" width="10.42578125" style="1" customWidth="1"/>
    <col min="76" max="76" width="10.28515625" customWidth="1"/>
  </cols>
  <sheetData>
    <row r="1" spans="1:76" ht="33.6" hidden="1" customHeight="1" thickBot="1">
      <c r="I1" s="41"/>
      <c r="J1" s="195"/>
      <c r="K1" s="164" t="s">
        <v>0</v>
      </c>
      <c r="L1" s="65"/>
      <c r="M1" s="185"/>
      <c r="N1" s="129"/>
      <c r="O1" s="129"/>
      <c r="P1" s="129"/>
      <c r="Q1" s="145"/>
      <c r="R1" s="42"/>
      <c r="S1" s="43"/>
      <c r="T1" s="43"/>
      <c r="U1" s="43"/>
      <c r="V1" s="43"/>
      <c r="W1" s="43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145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5"/>
      <c r="BW1" s="46"/>
    </row>
    <row r="2" spans="1:76" ht="21" hidden="1">
      <c r="I2" s="77" t="s">
        <v>1</v>
      </c>
      <c r="J2" s="196" t="s">
        <v>2</v>
      </c>
      <c r="K2" s="128"/>
      <c r="L2" s="65"/>
      <c r="M2" s="185"/>
      <c r="N2" s="129"/>
      <c r="O2" s="129"/>
      <c r="P2" s="129"/>
      <c r="Q2" s="145"/>
      <c r="R2" s="42"/>
      <c r="S2" s="43"/>
      <c r="T2" s="43"/>
      <c r="U2" s="43"/>
      <c r="V2" s="43"/>
      <c r="W2" s="43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145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5"/>
      <c r="BW2" s="46"/>
    </row>
    <row r="3" spans="1:76" ht="46.9" hidden="1">
      <c r="I3" s="118" t="s">
        <v>3</v>
      </c>
      <c r="J3" s="130" t="s">
        <v>4</v>
      </c>
      <c r="K3" s="130"/>
      <c r="L3" s="47"/>
      <c r="M3" s="169"/>
      <c r="N3" s="131"/>
      <c r="O3" s="131"/>
      <c r="P3" s="131"/>
      <c r="Q3" s="146"/>
      <c r="R3" s="48"/>
      <c r="S3" s="12"/>
      <c r="T3" s="12"/>
      <c r="U3" s="12"/>
      <c r="V3" s="12"/>
      <c r="W3" s="12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46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19"/>
      <c r="BU3" s="119"/>
      <c r="BV3" s="47"/>
      <c r="BW3" s="49"/>
    </row>
    <row r="4" spans="1:76" ht="31.9" hidden="1" thickBot="1">
      <c r="I4" s="120" t="s">
        <v>5</v>
      </c>
      <c r="J4" s="132" t="s">
        <v>6</v>
      </c>
      <c r="K4" s="132"/>
      <c r="L4" s="50"/>
      <c r="M4" s="170"/>
      <c r="N4" s="133"/>
      <c r="O4" s="133"/>
      <c r="P4" s="133"/>
      <c r="Q4" s="147"/>
      <c r="R4" s="14"/>
      <c r="S4" s="15"/>
      <c r="T4" s="15"/>
      <c r="U4" s="15"/>
      <c r="V4" s="15"/>
      <c r="W4" s="15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47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68"/>
      <c r="BU4" s="68"/>
      <c r="BV4" s="51"/>
      <c r="BW4" s="52"/>
    </row>
    <row r="5" spans="1:76" ht="58.5" customHeight="1">
      <c r="A5" s="63" t="s">
        <v>7</v>
      </c>
      <c r="B5" s="63" t="s">
        <v>8</v>
      </c>
      <c r="C5" s="63" t="s">
        <v>9</v>
      </c>
      <c r="D5" s="63" t="s">
        <v>10</v>
      </c>
      <c r="E5" s="63" t="s">
        <v>8</v>
      </c>
      <c r="F5" s="64" t="s">
        <v>11</v>
      </c>
      <c r="G5" s="63" t="s">
        <v>12</v>
      </c>
      <c r="H5" s="85" t="s">
        <v>13</v>
      </c>
      <c r="I5" s="83" t="s">
        <v>14</v>
      </c>
      <c r="J5" s="197" t="s">
        <v>15</v>
      </c>
      <c r="K5" s="134" t="s">
        <v>16</v>
      </c>
      <c r="L5" s="125" t="s">
        <v>17</v>
      </c>
      <c r="M5" s="134" t="s">
        <v>18</v>
      </c>
      <c r="N5" s="84" t="s">
        <v>19</v>
      </c>
      <c r="O5" s="84" t="s">
        <v>20</v>
      </c>
      <c r="P5" s="84" t="s">
        <v>21</v>
      </c>
      <c r="Q5" s="104" t="s">
        <v>22</v>
      </c>
      <c r="R5" s="192" t="s">
        <v>23</v>
      </c>
      <c r="S5" s="191" t="s">
        <v>24</v>
      </c>
      <c r="T5" s="191" t="s">
        <v>25</v>
      </c>
      <c r="U5" s="191" t="s">
        <v>26</v>
      </c>
      <c r="V5" s="71" t="s">
        <v>27</v>
      </c>
      <c r="W5" s="71" t="s">
        <v>28</v>
      </c>
      <c r="X5" s="71" t="s">
        <v>29</v>
      </c>
      <c r="Y5" s="71" t="s">
        <v>30</v>
      </c>
      <c r="Z5" s="71" t="s">
        <v>31</v>
      </c>
      <c r="AA5" s="71" t="s">
        <v>32</v>
      </c>
      <c r="AB5" s="60" t="s">
        <v>33</v>
      </c>
      <c r="AC5" s="99" t="s">
        <v>34</v>
      </c>
      <c r="AD5" s="98" t="s">
        <v>35</v>
      </c>
      <c r="AE5" s="60" t="s">
        <v>36</v>
      </c>
      <c r="AF5" s="60" t="s">
        <v>37</v>
      </c>
      <c r="AG5" s="60" t="s">
        <v>38</v>
      </c>
      <c r="AH5" s="71" t="s">
        <v>39</v>
      </c>
      <c r="AI5" s="71" t="s">
        <v>40</v>
      </c>
      <c r="AJ5" s="60" t="s">
        <v>41</v>
      </c>
      <c r="AK5" s="104" t="s">
        <v>42</v>
      </c>
      <c r="AL5" s="93" t="s">
        <v>43</v>
      </c>
      <c r="AM5" s="93" t="s">
        <v>44</v>
      </c>
      <c r="AN5" s="93" t="s">
        <v>45</v>
      </c>
      <c r="AO5" s="93" t="s">
        <v>46</v>
      </c>
      <c r="AP5" s="93" t="s">
        <v>47</v>
      </c>
      <c r="AQ5" s="93" t="s">
        <v>48</v>
      </c>
      <c r="AR5" s="93" t="s">
        <v>49</v>
      </c>
      <c r="AS5" s="93" t="s">
        <v>50</v>
      </c>
      <c r="AT5" s="93" t="s">
        <v>51</v>
      </c>
      <c r="AU5" s="93" t="s">
        <v>52</v>
      </c>
      <c r="AV5" s="93" t="s">
        <v>53</v>
      </c>
      <c r="AW5" s="93" t="s">
        <v>54</v>
      </c>
      <c r="AX5" s="93" t="s">
        <v>55</v>
      </c>
      <c r="AY5" s="93" t="s">
        <v>56</v>
      </c>
      <c r="AZ5" s="93" t="s">
        <v>57</v>
      </c>
      <c r="BA5" s="93" t="s">
        <v>58</v>
      </c>
      <c r="BB5" s="93" t="s">
        <v>59</v>
      </c>
      <c r="BC5" s="104" t="s">
        <v>60</v>
      </c>
      <c r="BD5" s="93" t="s">
        <v>61</v>
      </c>
      <c r="BE5" s="93" t="s">
        <v>62</v>
      </c>
      <c r="BF5" s="93" t="s">
        <v>63</v>
      </c>
      <c r="BG5" s="93" t="s">
        <v>64</v>
      </c>
      <c r="BH5" s="93" t="s">
        <v>65</v>
      </c>
      <c r="BI5" s="93" t="s">
        <v>66</v>
      </c>
      <c r="BJ5" s="93" t="s">
        <v>67</v>
      </c>
      <c r="BK5" s="93" t="s">
        <v>68</v>
      </c>
      <c r="BL5" s="81" t="s">
        <v>69</v>
      </c>
      <c r="BM5" s="104" t="s">
        <v>70</v>
      </c>
      <c r="BN5" s="100" t="s">
        <v>71</v>
      </c>
      <c r="BO5" s="100" t="s">
        <v>72</v>
      </c>
      <c r="BP5" s="100" t="s">
        <v>73</v>
      </c>
      <c r="BQ5" s="100" t="s">
        <v>74</v>
      </c>
      <c r="BR5" s="100" t="s">
        <v>75</v>
      </c>
      <c r="BS5" s="81" t="s">
        <v>76</v>
      </c>
      <c r="BT5" s="81" t="s">
        <v>77</v>
      </c>
      <c r="BU5" s="81" t="s">
        <v>78</v>
      </c>
      <c r="BV5" s="82" t="s">
        <v>79</v>
      </c>
      <c r="BW5" s="117" t="s">
        <v>80</v>
      </c>
      <c r="BX5" s="116" t="s">
        <v>81</v>
      </c>
    </row>
    <row r="6" spans="1:76">
      <c r="I6" s="38" t="s">
        <v>82</v>
      </c>
      <c r="J6" s="198"/>
      <c r="K6" s="135"/>
      <c r="L6" s="10"/>
      <c r="M6" s="171"/>
      <c r="N6" s="135"/>
      <c r="O6" s="135"/>
      <c r="P6" s="135"/>
      <c r="Q6" s="148"/>
      <c r="R6" s="86"/>
      <c r="S6" s="3"/>
      <c r="T6" s="3"/>
      <c r="U6" s="3"/>
      <c r="V6" s="3"/>
      <c r="W6" s="3"/>
      <c r="X6" s="9"/>
      <c r="Y6" s="9"/>
      <c r="Z6" s="4"/>
      <c r="AA6" s="4"/>
      <c r="AB6" s="4"/>
      <c r="AC6" s="96"/>
      <c r="AD6" s="96"/>
      <c r="AE6" s="94"/>
      <c r="AF6" s="10"/>
      <c r="AG6" s="10"/>
      <c r="AH6" s="10"/>
      <c r="AI6" s="10"/>
      <c r="AJ6" s="10"/>
      <c r="AK6" s="101"/>
      <c r="AL6" s="10"/>
      <c r="AM6" s="157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1"/>
      <c r="BD6" s="10"/>
      <c r="BE6" s="10"/>
      <c r="BF6" s="10"/>
      <c r="BG6" s="10"/>
      <c r="BH6" s="10"/>
      <c r="BI6" s="10"/>
      <c r="BJ6" s="10"/>
      <c r="BK6" s="10"/>
      <c r="BL6" s="10"/>
      <c r="BM6" s="101"/>
      <c r="BN6" s="10"/>
      <c r="BO6" s="10"/>
      <c r="BP6" s="10"/>
      <c r="BQ6" s="10"/>
      <c r="BR6" s="10"/>
      <c r="BS6" s="10"/>
      <c r="BT6" s="10"/>
      <c r="BU6" s="10"/>
      <c r="BV6" s="3"/>
      <c r="BW6" s="34"/>
    </row>
    <row r="7" spans="1:76">
      <c r="I7" s="53" t="str">
        <f>A7&amp;B7&amp;C7&amp;D7&amp;E7&amp;F7</f>
        <v/>
      </c>
      <c r="J7" s="198"/>
      <c r="K7" s="135"/>
      <c r="L7" s="10"/>
      <c r="M7" s="154"/>
      <c r="N7" s="135"/>
      <c r="O7" s="135"/>
      <c r="P7" s="135"/>
      <c r="Q7" s="149"/>
      <c r="R7" s="8"/>
      <c r="S7" s="8"/>
      <c r="T7" s="8"/>
      <c r="U7" s="8"/>
      <c r="V7" s="8"/>
      <c r="W7" s="8"/>
      <c r="X7" s="5"/>
      <c r="Y7" s="5"/>
      <c r="Z7" s="5"/>
      <c r="AA7" s="5"/>
      <c r="AB7" s="5"/>
      <c r="AC7" s="11"/>
      <c r="AD7" s="11"/>
      <c r="AE7" s="2"/>
      <c r="AF7" s="11"/>
      <c r="AG7" s="11"/>
      <c r="AH7" s="11"/>
      <c r="AI7" s="11"/>
      <c r="AJ7" s="11"/>
      <c r="AK7" s="102"/>
      <c r="AL7" s="11"/>
      <c r="AM7" s="156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02"/>
      <c r="BD7" s="11"/>
      <c r="BE7" s="11"/>
      <c r="BF7" s="11"/>
      <c r="BG7" s="11"/>
      <c r="BH7" s="11"/>
      <c r="BI7" s="11"/>
      <c r="BJ7" s="11"/>
      <c r="BK7" s="11"/>
      <c r="BL7" s="11"/>
      <c r="BM7" s="102"/>
      <c r="BN7" s="11"/>
      <c r="BO7" s="11"/>
      <c r="BP7" s="11"/>
      <c r="BQ7" s="11"/>
      <c r="BR7" s="11"/>
      <c r="BS7" s="11"/>
      <c r="BT7" s="11"/>
      <c r="BU7" s="11"/>
      <c r="BV7" s="37"/>
      <c r="BW7" s="35"/>
    </row>
    <row r="8" spans="1:76" ht="17.45">
      <c r="A8" s="159" t="s">
        <v>83</v>
      </c>
      <c r="B8" s="159"/>
      <c r="C8" s="159"/>
      <c r="D8" s="159"/>
      <c r="E8" s="159"/>
      <c r="F8" s="159"/>
      <c r="G8" s="159"/>
      <c r="H8" s="159"/>
      <c r="I8" s="161" t="s">
        <v>84</v>
      </c>
      <c r="J8" s="199"/>
      <c r="K8" s="165"/>
      <c r="L8" s="159"/>
      <c r="M8" s="172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60"/>
    </row>
    <row r="9" spans="1:76" ht="66">
      <c r="A9" s="55" t="s">
        <v>85</v>
      </c>
      <c r="B9" s="55" t="s">
        <v>86</v>
      </c>
      <c r="C9" s="55" t="s">
        <v>87</v>
      </c>
      <c r="D9" s="55" t="s">
        <v>88</v>
      </c>
      <c r="E9" s="55" t="s">
        <v>86</v>
      </c>
      <c r="F9" s="55" t="s">
        <v>89</v>
      </c>
      <c r="G9" s="55" t="s">
        <v>90</v>
      </c>
      <c r="H9" s="55" t="s">
        <v>91</v>
      </c>
      <c r="I9" s="53" t="s">
        <v>92</v>
      </c>
      <c r="J9" s="194" t="s">
        <v>93</v>
      </c>
      <c r="K9" s="163" t="s">
        <v>94</v>
      </c>
      <c r="L9" s="58">
        <v>3</v>
      </c>
      <c r="M9" s="154" t="s">
        <v>95</v>
      </c>
      <c r="N9" s="194" t="s">
        <v>93</v>
      </c>
      <c r="O9" s="127" t="s">
        <v>96</v>
      </c>
      <c r="P9" s="247" t="s">
        <v>96</v>
      </c>
      <c r="Q9" s="149" t="s">
        <v>97</v>
      </c>
      <c r="R9" s="8"/>
      <c r="S9" s="8">
        <v>24</v>
      </c>
      <c r="T9" s="8"/>
      <c r="U9" s="8" t="s">
        <v>98</v>
      </c>
      <c r="V9" s="8"/>
      <c r="W9" s="8"/>
      <c r="X9" s="5"/>
      <c r="Y9" s="5" t="s">
        <v>99</v>
      </c>
      <c r="Z9" s="5"/>
      <c r="AA9" s="5"/>
      <c r="AB9" s="5"/>
      <c r="AC9" s="11"/>
      <c r="AD9" s="11"/>
      <c r="AE9" s="2"/>
      <c r="AF9" s="11"/>
      <c r="AG9" s="11"/>
      <c r="AH9" s="11"/>
      <c r="AK9" s="102"/>
      <c r="AL9" s="11" t="s">
        <v>100</v>
      </c>
      <c r="AM9" s="156" t="s">
        <v>101</v>
      </c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B9" s="11"/>
      <c r="BC9" s="102"/>
      <c r="BD9" s="11"/>
      <c r="BE9" s="11"/>
      <c r="BF9" s="11"/>
      <c r="BG9" s="11"/>
      <c r="BH9" s="11"/>
      <c r="BI9" s="11"/>
      <c r="BJ9" s="11"/>
      <c r="BK9" s="11"/>
      <c r="BL9" s="11"/>
      <c r="BM9" s="102"/>
      <c r="BN9" s="11"/>
      <c r="BO9" s="11"/>
      <c r="BP9" s="11"/>
      <c r="BQ9" s="11"/>
      <c r="BR9" s="11"/>
      <c r="BS9" s="11"/>
      <c r="BT9" s="11"/>
      <c r="BU9" s="11"/>
      <c r="BV9" s="2"/>
      <c r="BW9" s="236" t="s">
        <v>102</v>
      </c>
    </row>
    <row r="10" spans="1:76" ht="26.45">
      <c r="A10" s="55" t="s">
        <v>85</v>
      </c>
      <c r="B10" s="55" t="s">
        <v>86</v>
      </c>
      <c r="C10" s="55" t="s">
        <v>103</v>
      </c>
      <c r="D10" s="55" t="s">
        <v>104</v>
      </c>
      <c r="E10" s="55" t="s">
        <v>86</v>
      </c>
      <c r="F10" s="55" t="s">
        <v>105</v>
      </c>
      <c r="G10" s="55" t="s">
        <v>106</v>
      </c>
      <c r="H10" s="55" t="s">
        <v>91</v>
      </c>
      <c r="I10" s="53" t="str">
        <f t="shared" ref="I10:I72" si="0">A10&amp;B10&amp;C10&amp;D10&amp;E10&amp;F10</f>
        <v>ZC50_002SLY_100S1</v>
      </c>
      <c r="J10" s="194" t="s">
        <v>93</v>
      </c>
      <c r="K10" s="163" t="s">
        <v>107</v>
      </c>
      <c r="L10" s="58">
        <v>3</v>
      </c>
      <c r="M10" s="187" t="str">
        <f>CONCATENATE("DN ",AM10,"mm - OD ",AO10,"mm - Length ",AP10,"
as per GMT drawing 10190-C50-DMF-GMT-XXX")</f>
        <v>DN 100mm - OD mm - Length See DRG
as per GMT drawing 10190-C50-DMF-GMT-XXX</v>
      </c>
      <c r="N10" s="194" t="s">
        <v>93</v>
      </c>
      <c r="O10" s="127" t="s">
        <v>96</v>
      </c>
      <c r="P10" s="247" t="s">
        <v>96</v>
      </c>
      <c r="Q10" s="149" t="s">
        <v>108</v>
      </c>
      <c r="R10" s="8"/>
      <c r="S10" s="8"/>
      <c r="T10" s="8"/>
      <c r="U10" s="8"/>
      <c r="V10" s="8"/>
      <c r="W10" s="8"/>
      <c r="X10" s="5"/>
      <c r="Y10" s="5"/>
      <c r="Z10" s="5"/>
      <c r="AA10" s="5"/>
      <c r="AB10" s="5"/>
      <c r="AC10" s="11"/>
      <c r="AD10" s="11"/>
      <c r="AE10" s="2"/>
      <c r="AF10" s="11"/>
      <c r="AG10" s="11"/>
      <c r="AH10" s="11"/>
      <c r="AI10" s="11"/>
      <c r="AJ10" s="11"/>
      <c r="AK10" s="102"/>
      <c r="AL10" s="11" t="s">
        <v>100</v>
      </c>
      <c r="AM10" s="156">
        <v>100</v>
      </c>
      <c r="AN10" s="11"/>
      <c r="AO10" s="11"/>
      <c r="AP10" s="11" t="s">
        <v>109</v>
      </c>
      <c r="AQ10" s="126" t="s">
        <v>96</v>
      </c>
      <c r="AR10" s="11" t="s">
        <v>110</v>
      </c>
      <c r="AS10" s="11" t="s">
        <v>111</v>
      </c>
      <c r="AT10" s="11" t="s">
        <v>112</v>
      </c>
      <c r="AU10" s="11"/>
      <c r="AV10" s="11" t="s">
        <v>113</v>
      </c>
      <c r="AW10" s="11" t="s">
        <v>114</v>
      </c>
      <c r="AX10" s="11"/>
      <c r="AY10" s="11"/>
      <c r="AZ10" s="11"/>
      <c r="BA10" s="127" t="s">
        <v>115</v>
      </c>
      <c r="BB10" s="11"/>
      <c r="BC10" s="102"/>
      <c r="BD10" s="11"/>
      <c r="BE10" s="11"/>
      <c r="BF10" s="11"/>
      <c r="BG10" s="11"/>
      <c r="BH10" s="11"/>
      <c r="BI10" s="11"/>
      <c r="BJ10" s="11"/>
      <c r="BK10" s="11"/>
      <c r="BL10" s="11"/>
      <c r="BM10" s="102"/>
      <c r="BN10" s="11"/>
      <c r="BO10" s="11"/>
      <c r="BP10" s="11"/>
      <c r="BQ10" s="11"/>
      <c r="BR10" s="11"/>
      <c r="BS10" s="11"/>
      <c r="BT10" s="11"/>
      <c r="BU10" s="11"/>
      <c r="BV10" s="2"/>
      <c r="BW10" s="35" t="s">
        <v>116</v>
      </c>
    </row>
    <row r="11" spans="1:76" s="1" customFormat="1" ht="39.6">
      <c r="A11" s="55" t="s">
        <v>85</v>
      </c>
      <c r="B11" s="55" t="s">
        <v>86</v>
      </c>
      <c r="C11" s="55" t="s">
        <v>117</v>
      </c>
      <c r="D11" s="55" t="s">
        <v>118</v>
      </c>
      <c r="E11" s="55"/>
      <c r="F11" s="55"/>
      <c r="G11" s="55" t="s">
        <v>119</v>
      </c>
      <c r="H11" s="55" t="s">
        <v>91</v>
      </c>
      <c r="I11" s="53" t="str">
        <f t="shared" si="0"/>
        <v>ZC50_003VAO</v>
      </c>
      <c r="J11" s="194" t="s">
        <v>93</v>
      </c>
      <c r="K11" s="163" t="s">
        <v>120</v>
      </c>
      <c r="L11" s="11">
        <v>3</v>
      </c>
      <c r="M11" s="154" t="str">
        <f>CONCATENATE("Ball valve DN", AM11, " stainless steel, 
FO (Fail safe to Open) 
with Spring Return Actuator, flanged")</f>
        <v>Ball valve DN100 stainless steel, 
FO (Fail safe to Open) 
with Spring Return Actuator, flanged</v>
      </c>
      <c r="N11" s="194" t="s">
        <v>93</v>
      </c>
      <c r="O11" s="127" t="s">
        <v>96</v>
      </c>
      <c r="P11" s="247" t="s">
        <v>96</v>
      </c>
      <c r="Q11" s="149" t="s">
        <v>108</v>
      </c>
      <c r="R11" s="8"/>
      <c r="S11" s="8"/>
      <c r="T11" s="8"/>
      <c r="U11" s="8"/>
      <c r="V11" s="8"/>
      <c r="W11" s="8"/>
      <c r="X11" s="5"/>
      <c r="Y11" s="5"/>
      <c r="Z11" s="5"/>
      <c r="AA11" s="5"/>
      <c r="AB11" s="5"/>
      <c r="AC11" s="11"/>
      <c r="AD11" s="11"/>
      <c r="AE11" s="2"/>
      <c r="AF11" s="11"/>
      <c r="AG11" s="11"/>
      <c r="AH11" s="11"/>
      <c r="AI11" s="11"/>
      <c r="AJ11" s="11"/>
      <c r="AK11" s="102"/>
      <c r="AL11" s="11" t="s">
        <v>100</v>
      </c>
      <c r="AM11" s="156">
        <v>100</v>
      </c>
      <c r="AN11" s="11"/>
      <c r="AO11" s="11"/>
      <c r="AP11" s="11"/>
      <c r="AQ11" s="11"/>
      <c r="AR11" s="11" t="s">
        <v>110</v>
      </c>
      <c r="AS11" s="11" t="s">
        <v>111</v>
      </c>
      <c r="AT11" s="11" t="s">
        <v>112</v>
      </c>
      <c r="AU11" s="11"/>
      <c r="AV11" s="11" t="s">
        <v>113</v>
      </c>
      <c r="AW11" s="11" t="s">
        <v>114</v>
      </c>
      <c r="AX11" s="11"/>
      <c r="AY11" s="11" t="s">
        <v>121</v>
      </c>
      <c r="AZ11" s="11" t="s">
        <v>122</v>
      </c>
      <c r="BA11" s="127" t="s">
        <v>115</v>
      </c>
      <c r="BB11" s="11"/>
      <c r="BC11" s="102"/>
      <c r="BD11" s="11"/>
      <c r="BE11" s="11"/>
      <c r="BF11" s="11"/>
      <c r="BG11" s="11"/>
      <c r="BH11" s="11"/>
      <c r="BI11" s="11"/>
      <c r="BJ11" s="11"/>
      <c r="BK11" s="11"/>
      <c r="BL11" s="11"/>
      <c r="BM11" s="102"/>
      <c r="BN11" s="11"/>
      <c r="BO11" s="11"/>
      <c r="BP11" s="11"/>
      <c r="BQ11" s="11"/>
      <c r="BR11" s="11"/>
      <c r="BS11" s="11"/>
      <c r="BT11" s="11"/>
      <c r="BU11" s="11"/>
      <c r="BV11" s="2"/>
      <c r="BW11" s="35"/>
    </row>
    <row r="12" spans="1:76" s="1" customFormat="1" ht="17.45">
      <c r="A12" s="55" t="s">
        <v>85</v>
      </c>
      <c r="B12" s="55" t="s">
        <v>86</v>
      </c>
      <c r="C12" s="55" t="s">
        <v>117</v>
      </c>
      <c r="D12" s="55" t="s">
        <v>118</v>
      </c>
      <c r="E12" s="55" t="s">
        <v>86</v>
      </c>
      <c r="F12" s="55" t="s">
        <v>123</v>
      </c>
      <c r="G12" s="55" t="s">
        <v>90</v>
      </c>
      <c r="H12" s="55" t="s">
        <v>91</v>
      </c>
      <c r="I12" s="53" t="str">
        <f t="shared" si="0"/>
        <v>ZC50_003VAO_SOV01</v>
      </c>
      <c r="J12" s="194" t="s">
        <v>93</v>
      </c>
      <c r="K12" s="163" t="s">
        <v>124</v>
      </c>
      <c r="L12" s="11">
        <v>3</v>
      </c>
      <c r="M12" s="154" t="s">
        <v>125</v>
      </c>
      <c r="N12" s="194" t="s">
        <v>93</v>
      </c>
      <c r="O12" s="127" t="s">
        <v>96</v>
      </c>
      <c r="P12" s="247" t="s">
        <v>96</v>
      </c>
      <c r="Q12" s="149" t="s">
        <v>97</v>
      </c>
      <c r="R12" s="8"/>
      <c r="S12" s="8">
        <v>24</v>
      </c>
      <c r="T12" s="8"/>
      <c r="U12" s="8" t="s">
        <v>98</v>
      </c>
      <c r="V12" s="8"/>
      <c r="W12" s="8"/>
      <c r="X12" s="5"/>
      <c r="Y12" s="5"/>
      <c r="Z12" s="5"/>
      <c r="AA12" s="5" t="s">
        <v>98</v>
      </c>
      <c r="AB12" s="5"/>
      <c r="AC12" s="11"/>
      <c r="AD12" s="11"/>
      <c r="AE12" s="2"/>
      <c r="AF12" s="11"/>
      <c r="AG12" s="11"/>
      <c r="AH12" s="11"/>
      <c r="AI12" s="11"/>
      <c r="AJ12" s="11"/>
      <c r="AK12" s="102"/>
      <c r="AL12" s="11" t="s">
        <v>100</v>
      </c>
      <c r="AM12" s="156" t="s">
        <v>126</v>
      </c>
      <c r="AN12" s="11"/>
      <c r="AO12" s="11" t="s">
        <v>126</v>
      </c>
      <c r="AP12" s="11"/>
      <c r="AQ12" s="11"/>
      <c r="AR12" s="11" t="s">
        <v>119</v>
      </c>
      <c r="AS12" s="11" t="s">
        <v>127</v>
      </c>
      <c r="AT12" s="11" t="s">
        <v>126</v>
      </c>
      <c r="AU12" s="11" t="s">
        <v>126</v>
      </c>
      <c r="AV12" s="11" t="s">
        <v>126</v>
      </c>
      <c r="AW12" s="11" t="s">
        <v>126</v>
      </c>
      <c r="AX12" s="11"/>
      <c r="AY12" s="11"/>
      <c r="AZ12" s="11"/>
      <c r="BA12" s="11"/>
      <c r="BB12" s="11"/>
      <c r="BC12" s="102"/>
      <c r="BD12" s="11"/>
      <c r="BE12" s="11"/>
      <c r="BF12" s="11"/>
      <c r="BG12" s="11"/>
      <c r="BH12" s="11"/>
      <c r="BI12" s="11"/>
      <c r="BJ12" s="11"/>
      <c r="BK12" s="11"/>
      <c r="BL12" s="11"/>
      <c r="BM12" s="102"/>
      <c r="BN12" s="11"/>
      <c r="BO12" s="11"/>
      <c r="BP12" s="11"/>
      <c r="BQ12" s="11"/>
      <c r="BR12" s="11"/>
      <c r="BS12" s="11"/>
      <c r="BT12" s="11"/>
      <c r="BU12" s="11"/>
      <c r="BV12" s="2"/>
      <c r="BW12" s="35"/>
    </row>
    <row r="13" spans="1:76" ht="34.9">
      <c r="A13" s="55" t="s">
        <v>85</v>
      </c>
      <c r="B13" s="55" t="s">
        <v>86</v>
      </c>
      <c r="C13" s="55" t="s">
        <v>117</v>
      </c>
      <c r="D13" s="55" t="s">
        <v>88</v>
      </c>
      <c r="E13" s="55" t="s">
        <v>86</v>
      </c>
      <c r="F13" s="55" t="s">
        <v>128</v>
      </c>
      <c r="G13" s="55" t="s">
        <v>90</v>
      </c>
      <c r="H13" s="55" t="s">
        <v>91</v>
      </c>
      <c r="I13" s="53" t="str">
        <f t="shared" ref="I13:I14" si="1">A13&amp;B13&amp;C13&amp;D13&amp;E13&amp;F13</f>
        <v>ZC50_003INS_ZS01</v>
      </c>
      <c r="J13" s="194" t="s">
        <v>93</v>
      </c>
      <c r="K13" s="163" t="s">
        <v>129</v>
      </c>
      <c r="L13" s="58">
        <v>3</v>
      </c>
      <c r="M13" s="154" t="str">
        <f>"Mounted limit switch box; IP65; 2 micro switches; suitable for actuator; switching capacity 4A/250VAC-1A/24VDC "&amp;F11</f>
        <v xml:space="preserve">Mounted limit switch box; IP65; 2 micro switches; suitable for actuator; switching capacity 4A/250VAC-1A/24VDC </v>
      </c>
      <c r="N13" s="194" t="s">
        <v>93</v>
      </c>
      <c r="O13" s="127" t="s">
        <v>96</v>
      </c>
      <c r="P13" s="247" t="s">
        <v>96</v>
      </c>
      <c r="Q13" s="149" t="s">
        <v>97</v>
      </c>
      <c r="R13" s="8"/>
      <c r="S13" s="8">
        <v>24</v>
      </c>
      <c r="T13" s="8"/>
      <c r="U13" s="8" t="s">
        <v>98</v>
      </c>
      <c r="V13" s="8"/>
      <c r="W13" s="8"/>
      <c r="X13" s="5"/>
      <c r="Y13" s="5"/>
      <c r="Z13" s="5"/>
      <c r="AA13" s="5"/>
      <c r="AB13" s="5"/>
      <c r="AC13" s="11"/>
      <c r="AD13" s="11"/>
      <c r="AE13" s="2"/>
      <c r="AF13" s="11"/>
      <c r="AG13" s="11"/>
      <c r="AH13" s="11"/>
      <c r="AI13" s="11"/>
      <c r="AJ13" s="11"/>
      <c r="AK13" s="102"/>
      <c r="AL13" s="11"/>
      <c r="AM13" s="156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02"/>
      <c r="BD13" s="11"/>
      <c r="BE13" s="11"/>
      <c r="BF13" s="11"/>
      <c r="BG13" s="11"/>
      <c r="BH13" s="11"/>
      <c r="BI13" s="11"/>
      <c r="BJ13" s="11"/>
      <c r="BK13" s="11"/>
      <c r="BL13" s="11"/>
      <c r="BM13" s="102"/>
      <c r="BN13" s="11"/>
      <c r="BO13" s="11"/>
      <c r="BP13" s="11"/>
      <c r="BQ13" s="11"/>
      <c r="BR13" s="11"/>
      <c r="BS13" s="11"/>
      <c r="BT13" s="11"/>
      <c r="BU13" s="11"/>
      <c r="BV13" s="2"/>
      <c r="BW13" s="236" t="s">
        <v>102</v>
      </c>
    </row>
    <row r="14" spans="1:76" ht="34.9">
      <c r="A14" s="55" t="s">
        <v>85</v>
      </c>
      <c r="B14" s="55" t="s">
        <v>86</v>
      </c>
      <c r="C14" s="55" t="s">
        <v>117</v>
      </c>
      <c r="D14" s="55" t="s">
        <v>88</v>
      </c>
      <c r="E14" s="55" t="s">
        <v>86</v>
      </c>
      <c r="F14" s="55" t="s">
        <v>130</v>
      </c>
      <c r="G14" s="55" t="s">
        <v>90</v>
      </c>
      <c r="H14" s="55" t="s">
        <v>91</v>
      </c>
      <c r="I14" s="53" t="str">
        <f t="shared" si="1"/>
        <v>ZC50_003INS_ZS02</v>
      </c>
      <c r="J14" s="194" t="s">
        <v>93</v>
      </c>
      <c r="K14" s="163" t="s">
        <v>131</v>
      </c>
      <c r="L14" s="58">
        <v>3</v>
      </c>
      <c r="M14" s="154" t="str">
        <f>CONCATENATE("Linked to ",I13)</f>
        <v>Linked to ZC50_003INS_ZS01</v>
      </c>
      <c r="N14" s="194" t="s">
        <v>93</v>
      </c>
      <c r="O14" s="127" t="s">
        <v>96</v>
      </c>
      <c r="P14" s="247" t="s">
        <v>96</v>
      </c>
      <c r="Q14" s="149" t="s">
        <v>97</v>
      </c>
      <c r="R14" s="8"/>
      <c r="S14" s="8">
        <v>24</v>
      </c>
      <c r="T14" s="8"/>
      <c r="U14" s="8" t="s">
        <v>98</v>
      </c>
      <c r="V14" s="8"/>
      <c r="W14" s="8"/>
      <c r="X14" s="5"/>
      <c r="Y14" s="5"/>
      <c r="Z14" s="5"/>
      <c r="AA14" s="5"/>
      <c r="AB14" s="5"/>
      <c r="AC14" s="11"/>
      <c r="AD14" s="11"/>
      <c r="AE14" s="2"/>
      <c r="AF14" s="11"/>
      <c r="AG14" s="11"/>
      <c r="AH14" s="11"/>
      <c r="AI14" s="11"/>
      <c r="AJ14" s="11"/>
      <c r="AK14" s="102"/>
      <c r="AL14" s="11"/>
      <c r="AM14" s="156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02"/>
      <c r="BD14" s="11"/>
      <c r="BE14" s="11"/>
      <c r="BF14" s="11"/>
      <c r="BG14" s="11"/>
      <c r="BH14" s="11"/>
      <c r="BI14" s="11"/>
      <c r="BJ14" s="11"/>
      <c r="BK14" s="11"/>
      <c r="BL14" s="11"/>
      <c r="BM14" s="102"/>
      <c r="BN14" s="11"/>
      <c r="BO14" s="11"/>
      <c r="BP14" s="11"/>
      <c r="BQ14" s="11"/>
      <c r="BR14" s="11"/>
      <c r="BS14" s="11"/>
      <c r="BT14" s="11"/>
      <c r="BU14" s="11"/>
      <c r="BV14" s="2"/>
      <c r="BW14" s="236" t="s">
        <v>102</v>
      </c>
    </row>
    <row r="15" spans="1:76" ht="26.45">
      <c r="A15" s="55" t="s">
        <v>85</v>
      </c>
      <c r="B15" s="55" t="s">
        <v>86</v>
      </c>
      <c r="C15" s="55" t="s">
        <v>132</v>
      </c>
      <c r="D15" s="55" t="s">
        <v>104</v>
      </c>
      <c r="E15" s="55" t="s">
        <v>86</v>
      </c>
      <c r="F15" s="55" t="s">
        <v>105</v>
      </c>
      <c r="G15" s="55" t="s">
        <v>106</v>
      </c>
      <c r="H15" s="55" t="s">
        <v>91</v>
      </c>
      <c r="I15" s="53" t="str">
        <f t="shared" si="0"/>
        <v>ZC50_005SLY_100S1</v>
      </c>
      <c r="J15" s="194" t="s">
        <v>133</v>
      </c>
      <c r="K15" s="163" t="s">
        <v>134</v>
      </c>
      <c r="L15" s="58">
        <v>3</v>
      </c>
      <c r="M15" s="226" t="str">
        <f>CONCATENATE("DN ",AM15,"mm - OD ",AO15,"mm - Length ",AP15,"
as per GMT drawing 10190-C50-DMF-GMT-XXX")</f>
        <v>DN 100mm - OD mm - Length See DRG
as per GMT drawing 10190-C50-DMF-GMT-XXX</v>
      </c>
      <c r="N15" s="127" t="s">
        <v>135</v>
      </c>
      <c r="O15" s="127" t="s">
        <v>96</v>
      </c>
      <c r="P15" s="247" t="s">
        <v>96</v>
      </c>
      <c r="Q15" s="149" t="s">
        <v>108</v>
      </c>
      <c r="R15" s="8"/>
      <c r="S15" s="8"/>
      <c r="T15" s="8"/>
      <c r="U15" s="8"/>
      <c r="V15" s="8"/>
      <c r="W15" s="8"/>
      <c r="X15" s="5"/>
      <c r="Y15" s="5"/>
      <c r="Z15" s="5"/>
      <c r="AA15" s="5"/>
      <c r="AB15" s="5"/>
      <c r="AC15" s="11"/>
      <c r="AD15" s="11"/>
      <c r="AE15" s="2"/>
      <c r="AF15" s="11"/>
      <c r="AG15" s="11"/>
      <c r="AH15" s="11"/>
      <c r="AI15" s="11"/>
      <c r="AJ15" s="11"/>
      <c r="AK15" s="102"/>
      <c r="AL15" s="11" t="s">
        <v>100</v>
      </c>
      <c r="AM15" s="156">
        <v>100</v>
      </c>
      <c r="AN15" s="11"/>
      <c r="AO15" s="11"/>
      <c r="AP15" s="11" t="s">
        <v>109</v>
      </c>
      <c r="AQ15" s="126" t="s">
        <v>96</v>
      </c>
      <c r="AR15" s="11" t="s">
        <v>110</v>
      </c>
      <c r="AS15" s="11" t="s">
        <v>111</v>
      </c>
      <c r="AT15" s="11" t="s">
        <v>112</v>
      </c>
      <c r="AU15" s="11"/>
      <c r="AV15" s="11" t="s">
        <v>113</v>
      </c>
      <c r="AW15" s="11" t="s">
        <v>136</v>
      </c>
      <c r="AX15" s="11"/>
      <c r="AY15" s="11"/>
      <c r="AZ15" s="11"/>
      <c r="BA15" s="127" t="s">
        <v>115</v>
      </c>
      <c r="BB15" s="11"/>
      <c r="BC15" s="102"/>
      <c r="BD15" s="11"/>
      <c r="BE15" s="11"/>
      <c r="BF15" s="11"/>
      <c r="BG15" s="11"/>
      <c r="BH15" s="11"/>
      <c r="BI15" s="11"/>
      <c r="BJ15" s="11"/>
      <c r="BK15" s="11"/>
      <c r="BL15" s="11"/>
      <c r="BM15" s="102"/>
      <c r="BN15" s="11"/>
      <c r="BO15" s="11"/>
      <c r="BP15" s="11"/>
      <c r="BQ15" s="11"/>
      <c r="BR15" s="11"/>
      <c r="BS15" s="11"/>
      <c r="BT15" s="11"/>
      <c r="BU15" s="11"/>
      <c r="BV15" s="2"/>
      <c r="BW15" s="35" t="s">
        <v>116</v>
      </c>
    </row>
    <row r="16" spans="1:76" ht="39.6">
      <c r="A16" s="55" t="s">
        <v>85</v>
      </c>
      <c r="B16" s="55" t="s">
        <v>86</v>
      </c>
      <c r="C16" s="55" t="s">
        <v>137</v>
      </c>
      <c r="D16" s="55" t="s">
        <v>118</v>
      </c>
      <c r="E16" s="55"/>
      <c r="F16" s="55"/>
      <c r="G16" s="55" t="s">
        <v>119</v>
      </c>
      <c r="H16" s="55" t="s">
        <v>91</v>
      </c>
      <c r="I16" s="53" t="str">
        <f>A16&amp;B16&amp;C16&amp;D16&amp;E16&amp;F16</f>
        <v>ZC50_015VAO</v>
      </c>
      <c r="J16" s="194" t="s">
        <v>133</v>
      </c>
      <c r="K16" s="163" t="s">
        <v>138</v>
      </c>
      <c r="L16" s="58">
        <v>3</v>
      </c>
      <c r="M16" s="154" t="str">
        <f>CONCATENATE("Ball valve DN", AM16, " stainless steel, 
FO (Fail safe to Open) 
with Single Acting Spring Return Actuator, flanged")</f>
        <v>Ball valve DNTBC stainless steel, 
FO (Fail safe to Open) 
with Single Acting Spring Return Actuator, flanged</v>
      </c>
      <c r="N16" s="127" t="s">
        <v>135</v>
      </c>
      <c r="O16" s="127" t="s">
        <v>96</v>
      </c>
      <c r="P16" s="247" t="s">
        <v>96</v>
      </c>
      <c r="Q16" s="149" t="s">
        <v>108</v>
      </c>
      <c r="R16" s="8"/>
      <c r="S16" s="8"/>
      <c r="T16" s="8"/>
      <c r="U16" s="8"/>
      <c r="V16" s="8"/>
      <c r="W16" s="8"/>
      <c r="X16" s="5"/>
      <c r="Y16" s="5"/>
      <c r="Z16" s="5"/>
      <c r="AA16" s="5"/>
      <c r="AB16" s="5"/>
      <c r="AC16" s="11"/>
      <c r="AD16" s="11"/>
      <c r="AE16" s="2"/>
      <c r="AF16" s="11"/>
      <c r="AG16" s="11"/>
      <c r="AH16" s="11"/>
      <c r="AI16" s="11"/>
      <c r="AJ16" s="11"/>
      <c r="AK16" s="102"/>
      <c r="AL16" s="11" t="s">
        <v>100</v>
      </c>
      <c r="AM16" s="156" t="s">
        <v>96</v>
      </c>
      <c r="AN16" s="11"/>
      <c r="AO16" s="11"/>
      <c r="AP16" s="11"/>
      <c r="AQ16" s="11"/>
      <c r="AR16" s="11" t="s">
        <v>110</v>
      </c>
      <c r="AS16" s="11" t="s">
        <v>111</v>
      </c>
      <c r="AT16" s="11" t="s">
        <v>139</v>
      </c>
      <c r="AU16" s="11"/>
      <c r="AV16" s="11" t="s">
        <v>113</v>
      </c>
      <c r="AW16" s="11" t="s">
        <v>140</v>
      </c>
      <c r="AX16" s="11"/>
      <c r="AY16" s="11" t="s">
        <v>121</v>
      </c>
      <c r="AZ16" s="11" t="s">
        <v>122</v>
      </c>
      <c r="BA16" s="11"/>
      <c r="BB16" s="11"/>
      <c r="BC16" s="102"/>
      <c r="BD16" s="11"/>
      <c r="BE16" s="11"/>
      <c r="BF16" s="11"/>
      <c r="BG16" s="11"/>
      <c r="BH16" s="11"/>
      <c r="BI16" s="11"/>
      <c r="BJ16" s="11"/>
      <c r="BK16" s="11"/>
      <c r="BL16" s="11"/>
      <c r="BM16" s="102"/>
      <c r="BN16" s="11"/>
      <c r="BO16" s="11"/>
      <c r="BP16" s="11"/>
      <c r="BQ16" s="11"/>
      <c r="BR16" s="11"/>
      <c r="BS16" s="11"/>
      <c r="BT16" s="11"/>
      <c r="BU16" s="11"/>
      <c r="BV16" s="2"/>
      <c r="BW16" s="35"/>
    </row>
    <row r="17" spans="1:76" ht="21.6">
      <c r="A17" s="55" t="s">
        <v>85</v>
      </c>
      <c r="B17" s="55" t="s">
        <v>86</v>
      </c>
      <c r="C17" s="55" t="s">
        <v>137</v>
      </c>
      <c r="D17" s="55" t="s">
        <v>141</v>
      </c>
      <c r="E17" s="55" t="s">
        <v>86</v>
      </c>
      <c r="F17" s="55" t="s">
        <v>123</v>
      </c>
      <c r="G17" s="55" t="s">
        <v>90</v>
      </c>
      <c r="H17" s="55" t="s">
        <v>91</v>
      </c>
      <c r="I17" s="53" t="str">
        <f>A17&amp;B17&amp;C17&amp;D17&amp;E17&amp;F17</f>
        <v>ZC50_015BLT_SOV01</v>
      </c>
      <c r="J17" s="194" t="s">
        <v>133</v>
      </c>
      <c r="K17" s="163" t="s">
        <v>142</v>
      </c>
      <c r="L17" s="58">
        <v>3</v>
      </c>
      <c r="M17" s="154" t="s">
        <v>125</v>
      </c>
      <c r="N17" s="127" t="s">
        <v>135</v>
      </c>
      <c r="O17" s="127" t="s">
        <v>96</v>
      </c>
      <c r="P17" s="247" t="s">
        <v>96</v>
      </c>
      <c r="Q17" s="149" t="s">
        <v>97</v>
      </c>
      <c r="R17" s="8"/>
      <c r="S17" s="8">
        <v>24</v>
      </c>
      <c r="T17" s="8"/>
      <c r="U17" s="8" t="s">
        <v>98</v>
      </c>
      <c r="V17" s="8"/>
      <c r="W17" s="8"/>
      <c r="X17" s="5"/>
      <c r="Y17" s="5"/>
      <c r="Z17" s="5"/>
      <c r="AA17" s="5" t="s">
        <v>98</v>
      </c>
      <c r="AB17" s="5"/>
      <c r="AC17" s="11"/>
      <c r="AD17" s="11"/>
      <c r="AE17" s="2"/>
      <c r="AF17" s="11"/>
      <c r="AG17" s="11"/>
      <c r="AH17" s="11"/>
      <c r="AI17" s="11"/>
      <c r="AJ17" s="11"/>
      <c r="AK17" s="102"/>
      <c r="AL17" s="11" t="s">
        <v>100</v>
      </c>
      <c r="AM17" s="156" t="s">
        <v>126</v>
      </c>
      <c r="AN17" s="11"/>
      <c r="AO17" s="11" t="s">
        <v>126</v>
      </c>
      <c r="AP17" s="11"/>
      <c r="AQ17" s="11"/>
      <c r="AR17" s="11" t="s">
        <v>143</v>
      </c>
      <c r="AS17" s="11" t="s">
        <v>127</v>
      </c>
      <c r="AT17" s="11" t="s">
        <v>126</v>
      </c>
      <c r="AU17" s="11" t="s">
        <v>126</v>
      </c>
      <c r="AV17" s="11" t="s">
        <v>126</v>
      </c>
      <c r="AW17" s="11" t="s">
        <v>126</v>
      </c>
      <c r="AX17" s="11"/>
      <c r="AY17" s="11"/>
      <c r="AZ17" s="11"/>
      <c r="BA17" s="11"/>
      <c r="BB17" s="11"/>
      <c r="BC17" s="102"/>
      <c r="BD17" s="11"/>
      <c r="BE17" s="11"/>
      <c r="BF17" s="11"/>
      <c r="BG17" s="11"/>
      <c r="BH17" s="11"/>
      <c r="BI17" s="11"/>
      <c r="BJ17" s="11"/>
      <c r="BK17" s="11"/>
      <c r="BL17" s="11"/>
      <c r="BM17" s="102"/>
      <c r="BN17" s="11"/>
      <c r="BO17" s="11"/>
      <c r="BP17" s="11"/>
      <c r="BQ17" s="11"/>
      <c r="BR17" s="11"/>
      <c r="BS17" s="11"/>
      <c r="BT17" s="11"/>
      <c r="BU17" s="11"/>
      <c r="BV17" s="2"/>
      <c r="BW17" s="35"/>
    </row>
    <row r="18" spans="1:76" ht="66">
      <c r="A18" s="55" t="s">
        <v>85</v>
      </c>
      <c r="B18" s="55" t="s">
        <v>86</v>
      </c>
      <c r="C18" s="55" t="s">
        <v>144</v>
      </c>
      <c r="D18" s="55" t="s">
        <v>141</v>
      </c>
      <c r="E18" s="55"/>
      <c r="F18" s="55"/>
      <c r="G18" s="55" t="s">
        <v>12</v>
      </c>
      <c r="H18" s="55" t="s">
        <v>91</v>
      </c>
      <c r="I18" s="53" t="str">
        <f t="shared" si="0"/>
        <v>ZC50_020BLT</v>
      </c>
      <c r="J18" s="194" t="s">
        <v>133</v>
      </c>
      <c r="K18" s="163" t="s">
        <v>145</v>
      </c>
      <c r="L18" s="58">
        <v>1</v>
      </c>
      <c r="M18" s="226" t="s">
        <v>146</v>
      </c>
      <c r="N18" s="127" t="s">
        <v>135</v>
      </c>
      <c r="O18" s="127" t="s">
        <v>96</v>
      </c>
      <c r="P18" s="247" t="s">
        <v>96</v>
      </c>
      <c r="Q18" s="149" t="s">
        <v>108</v>
      </c>
      <c r="R18" s="8"/>
      <c r="S18" s="8"/>
      <c r="T18" s="8"/>
      <c r="U18" s="8"/>
      <c r="V18" s="8"/>
      <c r="W18" s="8"/>
      <c r="X18" s="5"/>
      <c r="Y18" s="5"/>
      <c r="Z18" s="5"/>
      <c r="AA18" s="5"/>
      <c r="AB18" s="5"/>
      <c r="AC18" s="11"/>
      <c r="AD18" s="11"/>
      <c r="AE18" s="2"/>
      <c r="AF18" s="11"/>
      <c r="AG18" s="11"/>
      <c r="AH18" s="11"/>
      <c r="AI18" s="11"/>
      <c r="AJ18" s="11"/>
      <c r="AK18" s="102"/>
      <c r="AL18" s="11"/>
      <c r="AM18" s="156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02"/>
      <c r="BD18" s="11"/>
      <c r="BE18" s="11"/>
      <c r="BF18" s="11"/>
      <c r="BG18" s="11"/>
      <c r="BH18" s="11"/>
      <c r="BI18" s="11"/>
      <c r="BJ18" s="11"/>
      <c r="BK18" s="11"/>
      <c r="BL18" s="11"/>
      <c r="BM18" s="102"/>
      <c r="BN18" s="11"/>
      <c r="BO18" s="11"/>
      <c r="BP18" s="11"/>
      <c r="BQ18" s="11"/>
      <c r="BR18" s="11"/>
      <c r="BS18" s="11"/>
      <c r="BT18" s="11"/>
      <c r="BU18" s="11"/>
      <c r="BV18" s="2"/>
      <c r="BW18" s="35"/>
    </row>
    <row r="19" spans="1:76" ht="21.6">
      <c r="A19" s="55" t="s">
        <v>85</v>
      </c>
      <c r="B19" s="55" t="s">
        <v>86</v>
      </c>
      <c r="C19" s="55" t="s">
        <v>144</v>
      </c>
      <c r="D19" s="55" t="s">
        <v>141</v>
      </c>
      <c r="E19" s="55"/>
      <c r="F19" s="55"/>
      <c r="G19" s="55" t="s">
        <v>12</v>
      </c>
      <c r="H19" s="55" t="s">
        <v>91</v>
      </c>
      <c r="I19" s="53" t="str">
        <f t="shared" si="0"/>
        <v>ZC50_020BLT</v>
      </c>
      <c r="J19" s="194" t="s">
        <v>133</v>
      </c>
      <c r="K19" s="163" t="s">
        <v>147</v>
      </c>
      <c r="L19" s="58">
        <v>3</v>
      </c>
      <c r="M19" s="226" t="s">
        <v>148</v>
      </c>
      <c r="N19" s="127" t="s">
        <v>135</v>
      </c>
      <c r="O19" s="127" t="s">
        <v>96</v>
      </c>
      <c r="P19" s="247" t="s">
        <v>96</v>
      </c>
      <c r="Q19" s="149" t="s">
        <v>108</v>
      </c>
      <c r="R19" s="8"/>
      <c r="S19" s="8"/>
      <c r="T19" s="8"/>
      <c r="U19" s="8"/>
      <c r="V19" s="8"/>
      <c r="W19" s="8"/>
      <c r="X19" s="5"/>
      <c r="Y19" s="5"/>
      <c r="Z19" s="5"/>
      <c r="AA19" s="5"/>
      <c r="AB19" s="5"/>
      <c r="AC19" s="11"/>
      <c r="AD19" s="11"/>
      <c r="AE19" s="2"/>
      <c r="AF19" s="11"/>
      <c r="AG19" s="11"/>
      <c r="AH19" s="11"/>
      <c r="AI19" s="11"/>
      <c r="AJ19" s="11"/>
      <c r="AK19" s="102"/>
      <c r="AL19" s="11"/>
      <c r="AM19" s="156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02"/>
      <c r="BD19" s="11"/>
      <c r="BE19" s="11"/>
      <c r="BF19" s="11"/>
      <c r="BG19" s="11"/>
      <c r="BH19" s="11"/>
      <c r="BI19" s="11"/>
      <c r="BJ19" s="11"/>
      <c r="BK19" s="11"/>
      <c r="BL19" s="11"/>
      <c r="BM19" s="102"/>
      <c r="BN19" s="11"/>
      <c r="BO19" s="11"/>
      <c r="BP19" s="11"/>
      <c r="BQ19" s="11"/>
      <c r="BR19" s="11"/>
      <c r="BS19" s="11"/>
      <c r="BT19" s="11"/>
      <c r="BU19" s="11"/>
      <c r="BV19" s="2"/>
      <c r="BW19" s="35"/>
    </row>
    <row r="20" spans="1:76" ht="34.9">
      <c r="A20" s="55" t="s">
        <v>85</v>
      </c>
      <c r="B20" s="55" t="s">
        <v>86</v>
      </c>
      <c r="C20" s="55" t="s">
        <v>144</v>
      </c>
      <c r="D20" s="55" t="s">
        <v>141</v>
      </c>
      <c r="E20" s="55"/>
      <c r="F20" s="55"/>
      <c r="G20" s="55" t="s">
        <v>12</v>
      </c>
      <c r="H20" s="55" t="s">
        <v>91</v>
      </c>
      <c r="I20" s="53" t="str">
        <f t="shared" si="0"/>
        <v>ZC50_020BLT</v>
      </c>
      <c r="J20" s="194" t="s">
        <v>133</v>
      </c>
      <c r="K20" s="163" t="s">
        <v>149</v>
      </c>
      <c r="L20" s="58">
        <v>3</v>
      </c>
      <c r="M20" s="154" t="s">
        <v>150</v>
      </c>
      <c r="N20" s="127" t="s">
        <v>135</v>
      </c>
      <c r="O20" s="127" t="s">
        <v>96</v>
      </c>
      <c r="P20" s="247" t="s">
        <v>96</v>
      </c>
      <c r="Q20" s="149" t="s">
        <v>108</v>
      </c>
      <c r="R20" s="8"/>
      <c r="S20" s="8"/>
      <c r="T20" s="8"/>
      <c r="U20" s="8"/>
      <c r="V20" s="8"/>
      <c r="W20" s="8"/>
      <c r="X20" s="5"/>
      <c r="Y20" s="5"/>
      <c r="Z20" s="5"/>
      <c r="AA20" s="5"/>
      <c r="AB20" s="5"/>
      <c r="AC20" s="11"/>
      <c r="AD20" s="11"/>
      <c r="AE20" s="2"/>
      <c r="AF20" s="11"/>
      <c r="AG20" s="11"/>
      <c r="AH20" s="11"/>
      <c r="AI20" s="11"/>
      <c r="AJ20" s="11"/>
      <c r="AK20" s="102"/>
      <c r="AL20" s="11"/>
      <c r="AM20" s="156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02"/>
      <c r="BD20" s="11"/>
      <c r="BE20" s="11"/>
      <c r="BF20" s="11"/>
      <c r="BG20" s="11"/>
      <c r="BH20" s="11"/>
      <c r="BI20" s="11"/>
      <c r="BJ20" s="11"/>
      <c r="BK20" s="11"/>
      <c r="BL20" s="11"/>
      <c r="BM20" s="102"/>
      <c r="BN20" s="11"/>
      <c r="BO20" s="11"/>
      <c r="BP20" s="11"/>
      <c r="BQ20" s="11"/>
      <c r="BR20" s="11"/>
      <c r="BS20" s="11"/>
      <c r="BT20" s="11"/>
      <c r="BU20" s="11"/>
      <c r="BV20" s="2"/>
      <c r="BW20" s="35"/>
    </row>
    <row r="21" spans="1:76" ht="21.6">
      <c r="A21" s="55" t="s">
        <v>85</v>
      </c>
      <c r="B21" s="55" t="s">
        <v>86</v>
      </c>
      <c r="C21" s="55" t="s">
        <v>144</v>
      </c>
      <c r="D21" s="55" t="s">
        <v>141</v>
      </c>
      <c r="E21" s="55" t="s">
        <v>86</v>
      </c>
      <c r="F21" s="55" t="s">
        <v>151</v>
      </c>
      <c r="G21" s="55" t="s">
        <v>152</v>
      </c>
      <c r="H21" s="55" t="s">
        <v>91</v>
      </c>
      <c r="I21" s="53" t="str">
        <f t="shared" si="0"/>
        <v>ZC50_020BLT_M01</v>
      </c>
      <c r="J21" s="194" t="s">
        <v>133</v>
      </c>
      <c r="K21" s="163" t="s">
        <v>153</v>
      </c>
      <c r="L21" s="58">
        <v>3</v>
      </c>
      <c r="M21" s="154" t="str">
        <f>CONCATENATE(S21,"V, 3Ph, 50 Hz, efficiency IE2, 1500RPM, ",R21, " kW")</f>
        <v>400V, 3Ph, 50 Hz, efficiency IE2, 1500RPM, TBC kW</v>
      </c>
      <c r="N21" s="127" t="s">
        <v>135</v>
      </c>
      <c r="O21" s="127" t="s">
        <v>96</v>
      </c>
      <c r="P21" s="247" t="s">
        <v>96</v>
      </c>
      <c r="Q21" s="149" t="s">
        <v>97</v>
      </c>
      <c r="R21" s="8" t="s">
        <v>96</v>
      </c>
      <c r="S21" s="8">
        <v>400</v>
      </c>
      <c r="T21" s="8" t="s">
        <v>98</v>
      </c>
      <c r="U21" s="8"/>
      <c r="V21" s="8"/>
      <c r="W21" s="8"/>
      <c r="X21" s="5" t="s">
        <v>154</v>
      </c>
      <c r="Y21" s="5" t="s">
        <v>99</v>
      </c>
      <c r="Z21" s="5"/>
      <c r="AA21" s="5"/>
      <c r="AB21" s="5"/>
      <c r="AC21" s="11"/>
      <c r="AD21" s="11"/>
      <c r="AE21" s="2"/>
      <c r="AF21" s="11"/>
      <c r="AG21" s="11"/>
      <c r="AH21" s="11"/>
      <c r="AI21" s="11"/>
      <c r="AJ21" s="11"/>
      <c r="AK21" s="102"/>
      <c r="AL21" s="11" t="s">
        <v>100</v>
      </c>
      <c r="AM21" s="156"/>
      <c r="AN21" s="11"/>
      <c r="AO21" s="11"/>
      <c r="AP21" s="11"/>
      <c r="AQ21" s="11"/>
      <c r="AR21" s="11"/>
      <c r="AS21" s="11"/>
      <c r="AT21" s="11" t="s">
        <v>112</v>
      </c>
      <c r="AU21" s="11" t="s">
        <v>155</v>
      </c>
      <c r="AV21" s="11" t="s">
        <v>156</v>
      </c>
      <c r="AW21" s="11" t="s">
        <v>157</v>
      </c>
      <c r="AX21" s="11"/>
      <c r="AY21" s="11"/>
      <c r="AZ21" s="11"/>
      <c r="BA21" s="11"/>
      <c r="BB21" s="11"/>
      <c r="BC21" s="102"/>
      <c r="BD21" s="11"/>
      <c r="BE21" s="11"/>
      <c r="BF21" s="11"/>
      <c r="BG21" s="11"/>
      <c r="BH21" s="11"/>
      <c r="BI21" s="11"/>
      <c r="BJ21" s="11"/>
      <c r="BK21" s="11"/>
      <c r="BL21" s="11"/>
      <c r="BM21" s="102"/>
      <c r="BN21" s="11"/>
      <c r="BO21" s="11"/>
      <c r="BP21" s="11"/>
      <c r="BQ21" s="11"/>
      <c r="BR21" s="11"/>
      <c r="BS21" s="11"/>
      <c r="BT21" s="11"/>
      <c r="BU21" s="11"/>
      <c r="BV21" s="37"/>
      <c r="BW21" s="236" t="s">
        <v>102</v>
      </c>
      <c r="BX21" s="1"/>
    </row>
    <row r="22" spans="1:76" s="1" customFormat="1" ht="21.6">
      <c r="A22" s="55" t="s">
        <v>85</v>
      </c>
      <c r="B22" s="55" t="s">
        <v>86</v>
      </c>
      <c r="C22" s="55" t="s">
        <v>144</v>
      </c>
      <c r="D22" s="55" t="s">
        <v>88</v>
      </c>
      <c r="E22" s="55" t="s">
        <v>86</v>
      </c>
      <c r="F22" s="55" t="s">
        <v>158</v>
      </c>
      <c r="G22" s="55" t="s">
        <v>90</v>
      </c>
      <c r="H22" s="55" t="s">
        <v>91</v>
      </c>
      <c r="I22" s="53" t="str">
        <f t="shared" si="0"/>
        <v>ZC50_020INS_SS01</v>
      </c>
      <c r="J22" s="194" t="s">
        <v>133</v>
      </c>
      <c r="K22" s="163" t="s">
        <v>159</v>
      </c>
      <c r="L22" s="11">
        <v>3</v>
      </c>
      <c r="M22" s="226" t="s">
        <v>160</v>
      </c>
      <c r="N22" s="127" t="s">
        <v>135</v>
      </c>
      <c r="O22" s="127" t="s">
        <v>96</v>
      </c>
      <c r="P22" s="247" t="s">
        <v>96</v>
      </c>
      <c r="Q22" s="149" t="s">
        <v>97</v>
      </c>
      <c r="R22" s="8"/>
      <c r="S22" s="8">
        <v>24</v>
      </c>
      <c r="T22" s="8"/>
      <c r="U22" s="8" t="s">
        <v>98</v>
      </c>
      <c r="V22" s="8"/>
      <c r="W22" s="8"/>
      <c r="X22" s="5"/>
      <c r="Y22" s="5"/>
      <c r="Z22" s="5"/>
      <c r="AA22" s="5"/>
      <c r="AB22" s="5"/>
      <c r="AC22" s="11"/>
      <c r="AD22" s="11"/>
      <c r="AE22" s="2"/>
      <c r="AF22" s="11"/>
      <c r="AG22" s="11"/>
      <c r="AH22" s="11"/>
      <c r="AI22" s="11"/>
      <c r="AJ22" s="11"/>
      <c r="AK22" s="102"/>
      <c r="AL22" s="11"/>
      <c r="AM22" s="156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02"/>
      <c r="BD22" s="11"/>
      <c r="BE22" s="11"/>
      <c r="BF22" s="11"/>
      <c r="BG22" s="11"/>
      <c r="BH22" s="11"/>
      <c r="BI22" s="11"/>
      <c r="BJ22" s="11"/>
      <c r="BK22" s="11"/>
      <c r="BL22" s="11"/>
      <c r="BM22" s="102"/>
      <c r="BN22" s="11"/>
      <c r="BO22" s="11"/>
      <c r="BP22" s="11"/>
      <c r="BQ22" s="11"/>
      <c r="BR22" s="11"/>
      <c r="BS22" s="11"/>
      <c r="BT22" s="11"/>
      <c r="BU22" s="11"/>
      <c r="BV22" s="2"/>
      <c r="BW22" s="236" t="s">
        <v>102</v>
      </c>
    </row>
    <row r="23" spans="1:76" ht="34.9">
      <c r="A23" s="55" t="s">
        <v>85</v>
      </c>
      <c r="B23" s="55" t="s">
        <v>86</v>
      </c>
      <c r="C23" s="55" t="s">
        <v>144</v>
      </c>
      <c r="D23" s="55" t="s">
        <v>141</v>
      </c>
      <c r="E23" s="55" t="s">
        <v>86</v>
      </c>
      <c r="F23" s="55" t="s">
        <v>161</v>
      </c>
      <c r="G23" s="55" t="s">
        <v>12</v>
      </c>
      <c r="H23" s="55" t="s">
        <v>91</v>
      </c>
      <c r="I23" s="53" t="str">
        <f t="shared" si="0"/>
        <v>ZC50_020BLT_STB01</v>
      </c>
      <c r="J23" s="194" t="s">
        <v>133</v>
      </c>
      <c r="K23" s="163" t="s">
        <v>162</v>
      </c>
      <c r="L23" s="58">
        <v>3</v>
      </c>
      <c r="M23" s="154" t="s">
        <v>163</v>
      </c>
      <c r="N23" s="127" t="s">
        <v>135</v>
      </c>
      <c r="O23" s="127" t="s">
        <v>96</v>
      </c>
      <c r="P23" s="247" t="s">
        <v>96</v>
      </c>
      <c r="Q23" s="149" t="s">
        <v>108</v>
      </c>
      <c r="R23" s="8"/>
      <c r="S23" s="8"/>
      <c r="T23" s="8"/>
      <c r="U23" s="8"/>
      <c r="V23" s="8"/>
      <c r="W23" s="8"/>
      <c r="X23" s="5"/>
      <c r="Y23" s="5"/>
      <c r="Z23" s="5"/>
      <c r="AA23" s="5"/>
      <c r="AB23" s="5"/>
      <c r="AC23" s="11"/>
      <c r="AD23" s="11"/>
      <c r="AE23" s="2"/>
      <c r="AF23" s="11"/>
      <c r="AG23" s="11"/>
      <c r="AH23" s="11"/>
      <c r="AI23" s="11"/>
      <c r="AJ23" s="11"/>
      <c r="AK23" s="102"/>
      <c r="AL23" s="11"/>
      <c r="AM23" s="156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02"/>
      <c r="BD23" s="11"/>
      <c r="BE23" s="11"/>
      <c r="BF23" s="11"/>
      <c r="BG23" s="11"/>
      <c r="BH23" s="11"/>
      <c r="BI23" s="11"/>
      <c r="BJ23" s="11"/>
      <c r="BK23" s="11"/>
      <c r="BL23" s="11"/>
      <c r="BM23" s="102"/>
      <c r="BN23" s="11"/>
      <c r="BO23" s="11"/>
      <c r="BP23" s="11"/>
      <c r="BQ23" s="11"/>
      <c r="BR23" s="11"/>
      <c r="BS23" s="11"/>
      <c r="BT23" s="11"/>
      <c r="BU23" s="11"/>
      <c r="BV23" s="2"/>
      <c r="BW23" s="35"/>
    </row>
    <row r="24" spans="1:76" ht="34.9">
      <c r="A24" s="55" t="s">
        <v>85</v>
      </c>
      <c r="B24" s="55" t="s">
        <v>86</v>
      </c>
      <c r="C24" s="55" t="s">
        <v>144</v>
      </c>
      <c r="D24" s="55" t="s">
        <v>141</v>
      </c>
      <c r="E24" s="55" t="s">
        <v>86</v>
      </c>
      <c r="F24" s="55" t="s">
        <v>164</v>
      </c>
      <c r="G24" s="55" t="s">
        <v>12</v>
      </c>
      <c r="H24" s="55" t="s">
        <v>91</v>
      </c>
      <c r="I24" s="53" t="str">
        <f t="shared" si="0"/>
        <v>ZC50_020BLT_STB02</v>
      </c>
      <c r="J24" s="194" t="s">
        <v>133</v>
      </c>
      <c r="K24" s="163" t="s">
        <v>165</v>
      </c>
      <c r="L24" s="58">
        <v>3</v>
      </c>
      <c r="M24" s="154" t="s">
        <v>166</v>
      </c>
      <c r="N24" s="127" t="s">
        <v>135</v>
      </c>
      <c r="O24" s="127" t="s">
        <v>96</v>
      </c>
      <c r="P24" s="247" t="s">
        <v>96</v>
      </c>
      <c r="Q24" s="149" t="s">
        <v>108</v>
      </c>
      <c r="R24" s="8"/>
      <c r="S24" s="8"/>
      <c r="T24" s="8"/>
      <c r="U24" s="8"/>
      <c r="V24" s="8"/>
      <c r="W24" s="8"/>
      <c r="X24" s="5"/>
      <c r="Y24" s="5"/>
      <c r="Z24" s="5"/>
      <c r="AA24" s="5"/>
      <c r="AB24" s="5"/>
      <c r="AC24" s="11"/>
      <c r="AD24" s="11"/>
      <c r="AE24" s="2"/>
      <c r="AF24" s="11"/>
      <c r="AG24" s="11"/>
      <c r="AH24" s="11"/>
      <c r="AI24" s="11"/>
      <c r="AJ24" s="11"/>
      <c r="AK24" s="102"/>
      <c r="AL24" s="11"/>
      <c r="AM24" s="156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02"/>
      <c r="BD24" s="11"/>
      <c r="BE24" s="11"/>
      <c r="BF24" s="11"/>
      <c r="BG24" s="11"/>
      <c r="BH24" s="11"/>
      <c r="BI24" s="11"/>
      <c r="BJ24" s="11"/>
      <c r="BK24" s="11"/>
      <c r="BL24" s="11"/>
      <c r="BM24" s="102"/>
      <c r="BN24" s="11"/>
      <c r="BO24" s="11"/>
      <c r="BP24" s="11"/>
      <c r="BQ24" s="11"/>
      <c r="BR24" s="11"/>
      <c r="BS24" s="11"/>
      <c r="BT24" s="11"/>
      <c r="BU24" s="11"/>
      <c r="BV24" s="2"/>
      <c r="BW24" s="35"/>
    </row>
    <row r="25" spans="1:76" ht="21.6">
      <c r="A25" s="55" t="s">
        <v>85</v>
      </c>
      <c r="B25" s="55" t="s">
        <v>86</v>
      </c>
      <c r="C25" s="55" t="s">
        <v>144</v>
      </c>
      <c r="D25" s="55" t="s">
        <v>88</v>
      </c>
      <c r="E25" s="55" t="s">
        <v>86</v>
      </c>
      <c r="F25" s="55" t="s">
        <v>128</v>
      </c>
      <c r="G25" s="55" t="s">
        <v>90</v>
      </c>
      <c r="H25" s="55" t="s">
        <v>91</v>
      </c>
      <c r="I25" s="53" t="str">
        <f t="shared" si="0"/>
        <v>ZC50_020INS_ZS01</v>
      </c>
      <c r="J25" s="194" t="s">
        <v>133</v>
      </c>
      <c r="K25" s="163" t="s">
        <v>167</v>
      </c>
      <c r="L25" s="58">
        <v>3</v>
      </c>
      <c r="M25" s="154" t="str">
        <f>"Mounted Inductive Limit switch (Left); IP65; 1  switch; 24VDC , linked with "&amp;I23&amp;" "</f>
        <v xml:space="preserve">Mounted Inductive Limit switch (Left); IP65; 1  switch; 24VDC , linked with ZC50_020BLT_STB01 </v>
      </c>
      <c r="N25" s="127" t="s">
        <v>135</v>
      </c>
      <c r="O25" s="127" t="s">
        <v>96</v>
      </c>
      <c r="P25" s="247" t="s">
        <v>96</v>
      </c>
      <c r="Q25" s="149" t="s">
        <v>97</v>
      </c>
      <c r="R25" s="8"/>
      <c r="S25" s="8">
        <v>24</v>
      </c>
      <c r="T25" s="8"/>
      <c r="U25" s="8" t="s">
        <v>98</v>
      </c>
      <c r="V25" s="8"/>
      <c r="W25" s="8"/>
      <c r="X25" s="5"/>
      <c r="Y25" s="5"/>
      <c r="Z25" s="5"/>
      <c r="AA25" s="5"/>
      <c r="AB25" s="5"/>
      <c r="AC25" s="11"/>
      <c r="AD25" s="11"/>
      <c r="AE25" s="2"/>
      <c r="AF25" s="11"/>
      <c r="AG25" s="11"/>
      <c r="AH25" s="11"/>
      <c r="AI25" s="11"/>
      <c r="AJ25" s="11"/>
      <c r="AK25" s="102"/>
      <c r="AL25" s="11"/>
      <c r="AM25" s="156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02"/>
      <c r="BD25" s="11"/>
      <c r="BE25" s="11"/>
      <c r="BF25" s="11"/>
      <c r="BG25" s="11"/>
      <c r="BH25" s="11"/>
      <c r="BI25" s="11"/>
      <c r="BJ25" s="11"/>
      <c r="BK25" s="11"/>
      <c r="BL25" s="11"/>
      <c r="BM25" s="102"/>
      <c r="BN25" s="11"/>
      <c r="BO25" s="11"/>
      <c r="BP25" s="11"/>
      <c r="BQ25" s="11"/>
      <c r="BR25" s="11"/>
      <c r="BS25" s="11"/>
      <c r="BT25" s="11"/>
      <c r="BU25" s="11"/>
      <c r="BV25" s="2"/>
      <c r="BW25" s="236" t="s">
        <v>102</v>
      </c>
    </row>
    <row r="26" spans="1:76" ht="21.6">
      <c r="A26" s="55" t="s">
        <v>85</v>
      </c>
      <c r="B26" s="55" t="s">
        <v>86</v>
      </c>
      <c r="C26" s="55" t="s">
        <v>144</v>
      </c>
      <c r="D26" s="55" t="s">
        <v>88</v>
      </c>
      <c r="E26" s="55" t="s">
        <v>86</v>
      </c>
      <c r="F26" s="55" t="s">
        <v>130</v>
      </c>
      <c r="G26" s="55" t="s">
        <v>90</v>
      </c>
      <c r="H26" s="55" t="s">
        <v>91</v>
      </c>
      <c r="I26" s="53" t="str">
        <f t="shared" si="0"/>
        <v>ZC50_020INS_ZS02</v>
      </c>
      <c r="J26" s="194" t="s">
        <v>133</v>
      </c>
      <c r="K26" s="163" t="s">
        <v>168</v>
      </c>
      <c r="L26" s="58">
        <v>3</v>
      </c>
      <c r="M26" s="154" t="str">
        <f>"Mounted Inductive Limit switch (Left); IP65; 1  switch; 24VDC , linked with "&amp;I24&amp;" "</f>
        <v xml:space="preserve">Mounted Inductive Limit switch (Left); IP65; 1  switch; 24VDC , linked with ZC50_020BLT_STB02 </v>
      </c>
      <c r="N26" s="127" t="s">
        <v>135</v>
      </c>
      <c r="O26" s="127" t="s">
        <v>96</v>
      </c>
      <c r="P26" s="247" t="s">
        <v>96</v>
      </c>
      <c r="Q26" s="149" t="s">
        <v>97</v>
      </c>
      <c r="R26" s="8"/>
      <c r="S26" s="8">
        <v>24</v>
      </c>
      <c r="T26" s="8"/>
      <c r="U26" s="8" t="s">
        <v>98</v>
      </c>
      <c r="V26" s="8"/>
      <c r="W26" s="8"/>
      <c r="X26" s="5"/>
      <c r="Y26" s="5"/>
      <c r="Z26" s="5"/>
      <c r="AA26" s="5"/>
      <c r="AB26" s="5"/>
      <c r="AC26" s="11"/>
      <c r="AD26" s="11"/>
      <c r="AE26" s="2"/>
      <c r="AF26" s="11"/>
      <c r="AG26" s="11"/>
      <c r="AH26" s="11"/>
      <c r="AI26" s="11"/>
      <c r="AJ26" s="11"/>
      <c r="AK26" s="102"/>
      <c r="AL26" s="11"/>
      <c r="AM26" s="156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02"/>
      <c r="BD26" s="11"/>
      <c r="BE26" s="11"/>
      <c r="BF26" s="11"/>
      <c r="BG26" s="11"/>
      <c r="BH26" s="11"/>
      <c r="BI26" s="11"/>
      <c r="BJ26" s="11"/>
      <c r="BK26" s="11"/>
      <c r="BL26" s="11"/>
      <c r="BM26" s="102"/>
      <c r="BN26" s="11"/>
      <c r="BO26" s="11"/>
      <c r="BP26" s="11"/>
      <c r="BQ26" s="11"/>
      <c r="BR26" s="11"/>
      <c r="BS26" s="11"/>
      <c r="BT26" s="11"/>
      <c r="BU26" s="11"/>
      <c r="BV26" s="2"/>
      <c r="BW26" s="236" t="s">
        <v>102</v>
      </c>
    </row>
    <row r="27" spans="1:76" ht="21.6">
      <c r="A27" s="55" t="s">
        <v>85</v>
      </c>
      <c r="B27" s="55" t="s">
        <v>86</v>
      </c>
      <c r="C27" s="55" t="s">
        <v>144</v>
      </c>
      <c r="D27" s="55" t="s">
        <v>88</v>
      </c>
      <c r="E27" s="55" t="s">
        <v>86</v>
      </c>
      <c r="F27" s="55" t="s">
        <v>169</v>
      </c>
      <c r="G27" s="55" t="s">
        <v>90</v>
      </c>
      <c r="H27" s="55" t="s">
        <v>91</v>
      </c>
      <c r="I27" s="53" t="str">
        <f>A27&amp;B27&amp;C27&amp;D27&amp;E27&amp;F27</f>
        <v>ZC50_020INS_ZS03</v>
      </c>
      <c r="J27" s="194" t="s">
        <v>133</v>
      </c>
      <c r="K27" s="163" t="s">
        <v>170</v>
      </c>
      <c r="L27" s="58">
        <v>3</v>
      </c>
      <c r="M27" s="154" t="str">
        <f>"Mounted Inductive Limit switch (Left); IP65; 1  switch; 24VDC"</f>
        <v>Mounted Inductive Limit switch (Left); IP65; 1  switch; 24VDC</v>
      </c>
      <c r="N27" s="127" t="s">
        <v>135</v>
      </c>
      <c r="O27" s="127" t="s">
        <v>96</v>
      </c>
      <c r="P27" s="247" t="s">
        <v>96</v>
      </c>
      <c r="Q27" s="149" t="s">
        <v>97</v>
      </c>
      <c r="R27" s="8"/>
      <c r="S27" s="8">
        <v>24</v>
      </c>
      <c r="T27" s="8"/>
      <c r="U27" s="8" t="s">
        <v>98</v>
      </c>
      <c r="V27" s="8"/>
      <c r="W27" s="8"/>
      <c r="X27" s="5"/>
      <c r="Y27" s="5"/>
      <c r="Z27" s="5"/>
      <c r="AA27" s="5"/>
      <c r="AB27" s="5"/>
      <c r="AC27" s="11"/>
      <c r="AD27" s="11"/>
      <c r="AE27" s="2"/>
      <c r="AF27" s="11"/>
      <c r="AG27" s="11"/>
      <c r="AH27" s="11"/>
      <c r="AI27" s="11"/>
      <c r="AJ27" s="11"/>
      <c r="AK27" s="102"/>
      <c r="AL27" s="11"/>
      <c r="AM27" s="156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02"/>
      <c r="BD27" s="11"/>
      <c r="BE27" s="11"/>
      <c r="BF27" s="11"/>
      <c r="BG27" s="11"/>
      <c r="BH27" s="11"/>
      <c r="BI27" s="11"/>
      <c r="BJ27" s="11"/>
      <c r="BK27" s="11"/>
      <c r="BL27" s="11"/>
      <c r="BM27" s="102"/>
      <c r="BN27" s="11"/>
      <c r="BO27" s="11"/>
      <c r="BP27" s="11"/>
      <c r="BQ27" s="11"/>
      <c r="BR27" s="11"/>
      <c r="BS27" s="11"/>
      <c r="BT27" s="11"/>
      <c r="BU27" s="11"/>
      <c r="BV27" s="2"/>
      <c r="BW27" s="236" t="s">
        <v>102</v>
      </c>
    </row>
    <row r="28" spans="1:76" ht="21.6">
      <c r="A28" s="55" t="s">
        <v>85</v>
      </c>
      <c r="B28" s="55" t="s">
        <v>86</v>
      </c>
      <c r="C28" s="55" t="s">
        <v>144</v>
      </c>
      <c r="D28" s="55" t="s">
        <v>88</v>
      </c>
      <c r="E28" s="55" t="s">
        <v>86</v>
      </c>
      <c r="F28" s="55" t="s">
        <v>171</v>
      </c>
      <c r="G28" s="55" t="s">
        <v>90</v>
      </c>
      <c r="H28" s="55" t="s">
        <v>91</v>
      </c>
      <c r="I28" s="53" t="str">
        <f>A28&amp;B28&amp;C28&amp;D28&amp;E28&amp;F28</f>
        <v>ZC50_020INS_ZS04</v>
      </c>
      <c r="J28" s="194" t="s">
        <v>133</v>
      </c>
      <c r="K28" s="163" t="s">
        <v>172</v>
      </c>
      <c r="L28" s="58">
        <v>3</v>
      </c>
      <c r="M28" s="154" t="str">
        <f>"Mounted Inductive Limit switch (Left); IP65; 1  switch; 24VDC"</f>
        <v>Mounted Inductive Limit switch (Left); IP65; 1  switch; 24VDC</v>
      </c>
      <c r="N28" s="127" t="s">
        <v>135</v>
      </c>
      <c r="O28" s="127" t="s">
        <v>96</v>
      </c>
      <c r="P28" s="247" t="s">
        <v>96</v>
      </c>
      <c r="Q28" s="149" t="s">
        <v>97</v>
      </c>
      <c r="R28" s="8"/>
      <c r="S28" s="8">
        <v>24</v>
      </c>
      <c r="T28" s="8"/>
      <c r="U28" s="8" t="s">
        <v>98</v>
      </c>
      <c r="V28" s="8"/>
      <c r="W28" s="8"/>
      <c r="X28" s="5"/>
      <c r="Y28" s="5"/>
      <c r="Z28" s="5"/>
      <c r="AA28" s="5"/>
      <c r="AB28" s="5"/>
      <c r="AC28" s="11"/>
      <c r="AD28" s="11"/>
      <c r="AE28" s="2"/>
      <c r="AF28" s="11"/>
      <c r="AG28" s="11"/>
      <c r="AH28" s="11"/>
      <c r="AI28" s="11"/>
      <c r="AJ28" s="11"/>
      <c r="AK28" s="102"/>
      <c r="AL28" s="11"/>
      <c r="AM28" s="156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02"/>
      <c r="BD28" s="11"/>
      <c r="BE28" s="11"/>
      <c r="BF28" s="11"/>
      <c r="BG28" s="11"/>
      <c r="BH28" s="11"/>
      <c r="BI28" s="11"/>
      <c r="BJ28" s="11"/>
      <c r="BK28" s="11"/>
      <c r="BL28" s="11"/>
      <c r="BM28" s="102"/>
      <c r="BN28" s="11"/>
      <c r="BO28" s="11"/>
      <c r="BP28" s="11"/>
      <c r="BQ28" s="11"/>
      <c r="BR28" s="11"/>
      <c r="BS28" s="11"/>
      <c r="BT28" s="11"/>
      <c r="BU28" s="11"/>
      <c r="BV28" s="2"/>
      <c r="BW28" s="236" t="s">
        <v>102</v>
      </c>
    </row>
    <row r="29" spans="1:76" ht="21.6">
      <c r="A29" s="55" t="s">
        <v>85</v>
      </c>
      <c r="B29" s="55" t="s">
        <v>86</v>
      </c>
      <c r="C29" s="55" t="s">
        <v>144</v>
      </c>
      <c r="D29" s="55" t="s">
        <v>88</v>
      </c>
      <c r="E29" s="55" t="s">
        <v>86</v>
      </c>
      <c r="F29" s="55" t="s">
        <v>173</v>
      </c>
      <c r="G29" s="55" t="s">
        <v>90</v>
      </c>
      <c r="H29" s="55" t="s">
        <v>91</v>
      </c>
      <c r="I29" s="53" t="str">
        <f>A29&amp;B29&amp;C29&amp;D29&amp;E29&amp;F29</f>
        <v>ZC50_020INS_ZS05</v>
      </c>
      <c r="J29" s="194" t="s">
        <v>133</v>
      </c>
      <c r="K29" s="163" t="s">
        <v>174</v>
      </c>
      <c r="L29" s="58">
        <v>3</v>
      </c>
      <c r="M29" s="154" t="str">
        <f>"Mounted Inductive Limit switch (Left); IP65; 1  switch; 24VDC"</f>
        <v>Mounted Inductive Limit switch (Left); IP65; 1  switch; 24VDC</v>
      </c>
      <c r="N29" s="127" t="s">
        <v>135</v>
      </c>
      <c r="O29" s="127" t="s">
        <v>96</v>
      </c>
      <c r="P29" s="247" t="s">
        <v>96</v>
      </c>
      <c r="Q29" s="149" t="s">
        <v>97</v>
      </c>
      <c r="R29" s="8"/>
      <c r="S29" s="8">
        <v>24</v>
      </c>
      <c r="T29" s="8"/>
      <c r="U29" s="8" t="s">
        <v>98</v>
      </c>
      <c r="V29" s="8"/>
      <c r="W29" s="8"/>
      <c r="X29" s="5"/>
      <c r="Y29" s="5"/>
      <c r="Z29" s="5"/>
      <c r="AA29" s="5"/>
      <c r="AB29" s="5"/>
      <c r="AC29" s="11"/>
      <c r="AD29" s="11"/>
      <c r="AE29" s="2"/>
      <c r="AF29" s="11"/>
      <c r="AG29" s="11"/>
      <c r="AH29" s="11"/>
      <c r="AI29" s="11"/>
      <c r="AJ29" s="11"/>
      <c r="AK29" s="102"/>
      <c r="AL29" s="11"/>
      <c r="AM29" s="156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02"/>
      <c r="BD29" s="11"/>
      <c r="BE29" s="11"/>
      <c r="BF29" s="11"/>
      <c r="BG29" s="11"/>
      <c r="BH29" s="11"/>
      <c r="BI29" s="11"/>
      <c r="BJ29" s="11"/>
      <c r="BK29" s="11"/>
      <c r="BL29" s="11"/>
      <c r="BM29" s="102"/>
      <c r="BN29" s="11"/>
      <c r="BO29" s="11"/>
      <c r="BP29" s="11"/>
      <c r="BQ29" s="11"/>
      <c r="BR29" s="11"/>
      <c r="BS29" s="11"/>
      <c r="BT29" s="11"/>
      <c r="BU29" s="11"/>
      <c r="BV29" s="2"/>
      <c r="BW29" s="236" t="s">
        <v>102</v>
      </c>
    </row>
    <row r="30" spans="1:76" ht="21.6">
      <c r="A30" s="55" t="s">
        <v>85</v>
      </c>
      <c r="B30" s="55" t="s">
        <v>86</v>
      </c>
      <c r="C30" s="55" t="s">
        <v>144</v>
      </c>
      <c r="D30" s="55" t="s">
        <v>88</v>
      </c>
      <c r="E30" s="55" t="s">
        <v>86</v>
      </c>
      <c r="F30" s="55" t="s">
        <v>175</v>
      </c>
      <c r="G30" s="55" t="s">
        <v>90</v>
      </c>
      <c r="H30" s="55" t="s">
        <v>91</v>
      </c>
      <c r="I30" s="53" t="str">
        <f t="shared" si="0"/>
        <v>ZC50_020INS_SS02</v>
      </c>
      <c r="J30" s="194" t="s">
        <v>133</v>
      </c>
      <c r="K30" s="163" t="s">
        <v>176</v>
      </c>
      <c r="L30" s="58">
        <v>3</v>
      </c>
      <c r="M30" s="154" t="str">
        <f>"Mounted limit switch; IP65; 1 micro switch; 24VDC , Connected to "&amp;I17</f>
        <v>Mounted limit switch; IP65; 1 micro switch; 24VDC , Connected to ZC50_015BLT_SOV01</v>
      </c>
      <c r="N30" s="127" t="s">
        <v>135</v>
      </c>
      <c r="O30" s="127" t="s">
        <v>96</v>
      </c>
      <c r="P30" s="247" t="s">
        <v>96</v>
      </c>
      <c r="Q30" s="149" t="s">
        <v>97</v>
      </c>
      <c r="R30" s="8"/>
      <c r="S30" s="8">
        <v>24</v>
      </c>
      <c r="T30" s="8"/>
      <c r="U30" s="8" t="s">
        <v>98</v>
      </c>
      <c r="V30" s="8"/>
      <c r="W30" s="8"/>
      <c r="X30" s="5"/>
      <c r="Y30" s="5"/>
      <c r="Z30" s="5"/>
      <c r="AA30" s="5"/>
      <c r="AB30" s="5"/>
      <c r="AC30" s="11"/>
      <c r="AD30" s="11"/>
      <c r="AE30" s="2"/>
      <c r="AF30" s="11"/>
      <c r="AG30" s="11"/>
      <c r="AH30" s="11"/>
      <c r="AI30" s="11"/>
      <c r="AJ30" s="11"/>
      <c r="AK30" s="102"/>
      <c r="AL30" s="11"/>
      <c r="AM30" s="156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02"/>
      <c r="BD30" s="11"/>
      <c r="BE30" s="11"/>
      <c r="BF30" s="11"/>
      <c r="BG30" s="11"/>
      <c r="BH30" s="11"/>
      <c r="BI30" s="11"/>
      <c r="BJ30" s="11"/>
      <c r="BK30" s="11"/>
      <c r="BL30" s="11"/>
      <c r="BM30" s="102"/>
      <c r="BN30" s="11"/>
      <c r="BO30" s="11"/>
      <c r="BP30" s="11"/>
      <c r="BQ30" s="11"/>
      <c r="BR30" s="11"/>
      <c r="BS30" s="11"/>
      <c r="BT30" s="11"/>
      <c r="BU30" s="11"/>
      <c r="BV30" s="2"/>
      <c r="BW30" s="35"/>
    </row>
    <row r="31" spans="1:76" ht="26.45">
      <c r="A31" s="55" t="s">
        <v>85</v>
      </c>
      <c r="B31" s="55" t="s">
        <v>86</v>
      </c>
      <c r="C31" s="55" t="s">
        <v>144</v>
      </c>
      <c r="D31" s="55" t="s">
        <v>141</v>
      </c>
      <c r="E31" s="55" t="s">
        <v>86</v>
      </c>
      <c r="F31" s="55" t="s">
        <v>177</v>
      </c>
      <c r="G31" s="55" t="s">
        <v>12</v>
      </c>
      <c r="H31" s="55" t="s">
        <v>91</v>
      </c>
      <c r="I31" s="53" t="str">
        <f t="shared" si="0"/>
        <v>ZC50_020BLT_VNT</v>
      </c>
      <c r="J31" s="194" t="s">
        <v>133</v>
      </c>
      <c r="K31" s="188" t="s">
        <v>178</v>
      </c>
      <c r="L31" s="58">
        <v>3</v>
      </c>
      <c r="M31" s="154" t="str">
        <f>"Cover Hood SS 316, split into 10 Sections over the Belt Filter Length. Supported from Belt Frame, connects to "&amp;I46&amp;" "</f>
        <v xml:space="preserve">Cover Hood SS 316, split into 10 Sections over the Belt Filter Length. Supported from Belt Frame, connects to ZC50_035FAN </v>
      </c>
      <c r="N31" s="127" t="s">
        <v>135</v>
      </c>
      <c r="O31" s="127" t="s">
        <v>96</v>
      </c>
      <c r="P31" s="247" t="s">
        <v>96</v>
      </c>
      <c r="Q31" s="149" t="s">
        <v>108</v>
      </c>
      <c r="R31" s="8"/>
      <c r="S31" s="8"/>
      <c r="T31" s="8"/>
      <c r="U31" s="8"/>
      <c r="V31" s="8"/>
      <c r="W31" s="8"/>
      <c r="X31" s="5"/>
      <c r="Y31" s="5"/>
      <c r="Z31" s="5"/>
      <c r="AA31" s="5"/>
      <c r="AB31" s="5"/>
      <c r="AC31" s="11"/>
      <c r="AD31" s="11"/>
      <c r="AE31" s="2"/>
      <c r="AF31" s="11"/>
      <c r="AG31" s="11"/>
      <c r="AH31" s="11"/>
      <c r="AI31" s="11"/>
      <c r="AJ31" s="11"/>
      <c r="AK31" s="102"/>
      <c r="AL31" s="11" t="s">
        <v>100</v>
      </c>
      <c r="AM31" s="156"/>
      <c r="AN31" s="11"/>
      <c r="AO31" s="11"/>
      <c r="AP31" s="11"/>
      <c r="AQ31" s="11"/>
      <c r="AR31" s="11"/>
      <c r="AS31" s="11"/>
      <c r="AT31" s="11" t="s">
        <v>112</v>
      </c>
      <c r="AU31" s="11" t="s">
        <v>155</v>
      </c>
      <c r="AV31" s="11" t="s">
        <v>156</v>
      </c>
      <c r="AW31" s="11" t="s">
        <v>157</v>
      </c>
      <c r="AX31" s="11"/>
      <c r="AY31" s="11"/>
      <c r="AZ31" s="11"/>
      <c r="BA31" s="11"/>
      <c r="BB31" s="11"/>
      <c r="BC31" s="102"/>
      <c r="BD31" s="11"/>
      <c r="BE31" s="11"/>
      <c r="BF31" s="11"/>
      <c r="BG31" s="11"/>
      <c r="BH31" s="11"/>
      <c r="BI31" s="11"/>
      <c r="BJ31" s="11"/>
      <c r="BK31" s="11"/>
      <c r="BL31" s="11"/>
      <c r="BM31" s="102"/>
      <c r="BN31" s="11"/>
      <c r="BO31" s="11"/>
      <c r="BP31" s="11"/>
      <c r="BQ31" s="11"/>
      <c r="BR31" s="11"/>
      <c r="BS31" s="11"/>
      <c r="BT31" s="11"/>
      <c r="BU31" s="11"/>
      <c r="BV31" s="37"/>
      <c r="BW31" s="35"/>
      <c r="BX31" s="1"/>
    </row>
    <row r="32" spans="1:76" ht="26.45">
      <c r="A32" s="55" t="s">
        <v>85</v>
      </c>
      <c r="B32" s="55" t="s">
        <v>86</v>
      </c>
      <c r="C32" s="55" t="s">
        <v>144</v>
      </c>
      <c r="D32" s="55" t="s">
        <v>141</v>
      </c>
      <c r="E32" s="55" t="s">
        <v>86</v>
      </c>
      <c r="F32" s="55" t="s">
        <v>179</v>
      </c>
      <c r="G32" s="55" t="s">
        <v>12</v>
      </c>
      <c r="H32" s="55" t="s">
        <v>91</v>
      </c>
      <c r="I32" s="53" t="str">
        <f t="shared" ref="I32:I33" si="2">A32&amp;B32&amp;C32&amp;D32&amp;E32&amp;F32</f>
        <v>ZC50_020BLT_MT01</v>
      </c>
      <c r="J32" s="194" t="s">
        <v>133</v>
      </c>
      <c r="K32" s="188" t="s">
        <v>180</v>
      </c>
      <c r="L32" s="58">
        <v>3</v>
      </c>
      <c r="M32" s="154" t="s">
        <v>181</v>
      </c>
      <c r="N32" s="127" t="s">
        <v>182</v>
      </c>
      <c r="O32" s="127" t="s">
        <v>96</v>
      </c>
      <c r="P32" s="247" t="s">
        <v>96</v>
      </c>
      <c r="Q32" s="149" t="s">
        <v>97</v>
      </c>
      <c r="R32" s="8"/>
      <c r="S32" s="8">
        <v>24</v>
      </c>
      <c r="T32" s="8"/>
      <c r="U32" s="8" t="s">
        <v>98</v>
      </c>
      <c r="V32" s="8"/>
      <c r="W32" s="8"/>
      <c r="X32" s="5"/>
      <c r="Y32" s="5" t="s">
        <v>183</v>
      </c>
      <c r="Z32" s="5"/>
      <c r="AA32" s="5"/>
      <c r="AB32" s="5"/>
      <c r="AC32" s="11"/>
      <c r="AD32" s="11"/>
      <c r="AE32" s="2"/>
      <c r="AF32" s="11"/>
      <c r="AG32" s="11"/>
      <c r="AH32" s="11"/>
      <c r="AI32" s="11"/>
      <c r="AJ32" s="11"/>
      <c r="AK32" s="102"/>
      <c r="AL32" s="11" t="s">
        <v>100</v>
      </c>
      <c r="AM32" s="156"/>
      <c r="AN32" s="11"/>
      <c r="AO32" s="11"/>
      <c r="AP32" s="11"/>
      <c r="AQ32" s="11"/>
      <c r="AR32" s="11"/>
      <c r="AS32" s="11"/>
      <c r="AT32" s="11" t="s">
        <v>112</v>
      </c>
      <c r="AU32" s="11" t="s">
        <v>155</v>
      </c>
      <c r="AV32" s="11" t="s">
        <v>156</v>
      </c>
      <c r="AW32" s="11" t="s">
        <v>157</v>
      </c>
      <c r="AX32" s="11"/>
      <c r="AY32" s="11"/>
      <c r="AZ32" s="11"/>
      <c r="BA32" s="11"/>
      <c r="BB32" s="11"/>
      <c r="BC32" s="102"/>
      <c r="BD32" s="11"/>
      <c r="BE32" s="11"/>
      <c r="BF32" s="11"/>
      <c r="BG32" s="11"/>
      <c r="BH32" s="11"/>
      <c r="BI32" s="11"/>
      <c r="BJ32" s="11"/>
      <c r="BK32" s="11"/>
      <c r="BL32" s="11"/>
      <c r="BM32" s="102"/>
      <c r="BN32" s="11"/>
      <c r="BO32" s="11"/>
      <c r="BP32" s="11"/>
      <c r="BQ32" s="11"/>
      <c r="BR32" s="11"/>
      <c r="BS32" s="11"/>
      <c r="BT32" s="11"/>
      <c r="BU32" s="11"/>
      <c r="BV32" s="37"/>
      <c r="BW32" s="236" t="s">
        <v>184</v>
      </c>
      <c r="BX32" s="1"/>
    </row>
    <row r="33" spans="1:76" ht="26.45">
      <c r="A33" s="55" t="s">
        <v>85</v>
      </c>
      <c r="B33" s="55" t="s">
        <v>86</v>
      </c>
      <c r="C33" s="55" t="s">
        <v>144</v>
      </c>
      <c r="D33" s="55" t="s">
        <v>185</v>
      </c>
      <c r="E33" s="55" t="s">
        <v>86</v>
      </c>
      <c r="F33" s="55" t="s">
        <v>186</v>
      </c>
      <c r="G33" s="55" t="s">
        <v>90</v>
      </c>
      <c r="H33" s="55" t="s">
        <v>91</v>
      </c>
      <c r="I33" s="53" t="str">
        <f t="shared" si="2"/>
        <v>ZC50_020TNK_LT01</v>
      </c>
      <c r="J33" s="194" t="s">
        <v>133</v>
      </c>
      <c r="K33" s="163" t="s">
        <v>187</v>
      </c>
      <c r="L33" s="58">
        <v>3</v>
      </c>
      <c r="M33" s="226" t="s">
        <v>188</v>
      </c>
      <c r="N33" s="127" t="s">
        <v>189</v>
      </c>
      <c r="O33" s="127" t="s">
        <v>96</v>
      </c>
      <c r="P33" s="247" t="s">
        <v>96</v>
      </c>
      <c r="Q33" s="149" t="s">
        <v>97</v>
      </c>
      <c r="R33" s="8"/>
      <c r="S33" s="8">
        <v>24</v>
      </c>
      <c r="T33" s="8"/>
      <c r="U33" s="8" t="s">
        <v>98</v>
      </c>
      <c r="V33" s="8"/>
      <c r="W33" s="8"/>
      <c r="X33" s="5"/>
      <c r="Y33" s="5" t="s">
        <v>99</v>
      </c>
      <c r="Z33" s="5"/>
      <c r="AA33" s="5"/>
      <c r="AB33" s="7"/>
      <c r="AC33" s="90"/>
      <c r="AD33" s="90"/>
      <c r="AE33" s="8"/>
      <c r="AF33" s="90"/>
      <c r="AG33" s="90"/>
      <c r="AH33" s="90"/>
      <c r="AK33" s="102"/>
      <c r="AL33" s="11"/>
      <c r="AM33" s="156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02"/>
      <c r="BD33" s="11"/>
      <c r="BE33" s="11"/>
      <c r="BF33" s="11"/>
      <c r="BG33" s="11"/>
      <c r="BH33" s="11"/>
      <c r="BI33" s="11"/>
      <c r="BJ33" s="11"/>
      <c r="BK33" s="11"/>
      <c r="BL33" s="11"/>
      <c r="BM33" s="102"/>
      <c r="BN33" s="11"/>
      <c r="BO33" s="11"/>
      <c r="BP33" s="11"/>
      <c r="BQ33" s="11"/>
      <c r="BR33" s="11"/>
      <c r="BS33" s="11"/>
      <c r="BT33" s="25"/>
      <c r="BU33" s="25"/>
      <c r="BV33" s="2"/>
      <c r="BW33" s="35" t="s">
        <v>116</v>
      </c>
    </row>
    <row r="34" spans="1:76" ht="26.45">
      <c r="A34" s="55" t="s">
        <v>85</v>
      </c>
      <c r="B34" s="55" t="s">
        <v>86</v>
      </c>
      <c r="C34" s="55" t="s">
        <v>144</v>
      </c>
      <c r="D34" s="55" t="s">
        <v>185</v>
      </c>
      <c r="E34" s="55" t="s">
        <v>86</v>
      </c>
      <c r="F34" s="55" t="s">
        <v>190</v>
      </c>
      <c r="G34" s="55" t="s">
        <v>90</v>
      </c>
      <c r="H34" s="55" t="s">
        <v>91</v>
      </c>
      <c r="I34" s="53" t="str">
        <f t="shared" ref="I34:I35" si="3">A34&amp;B34&amp;C34&amp;D34&amp;E34&amp;F34</f>
        <v>ZC50_020TNK_LT02</v>
      </c>
      <c r="J34" s="194" t="s">
        <v>133</v>
      </c>
      <c r="K34" s="163" t="s">
        <v>191</v>
      </c>
      <c r="L34" s="58">
        <v>3</v>
      </c>
      <c r="M34" s="226" t="s">
        <v>188</v>
      </c>
      <c r="N34" s="127" t="s">
        <v>189</v>
      </c>
      <c r="O34" s="127" t="s">
        <v>96</v>
      </c>
      <c r="P34" s="247" t="s">
        <v>96</v>
      </c>
      <c r="Q34" s="149" t="s">
        <v>97</v>
      </c>
      <c r="R34" s="8"/>
      <c r="S34" s="8">
        <v>24</v>
      </c>
      <c r="T34" s="8"/>
      <c r="U34" s="8" t="s">
        <v>98</v>
      </c>
      <c r="V34" s="8"/>
      <c r="W34" s="8"/>
      <c r="X34" s="5"/>
      <c r="Y34" s="5" t="s">
        <v>99</v>
      </c>
      <c r="Z34" s="5"/>
      <c r="AA34" s="5"/>
      <c r="AB34" s="7"/>
      <c r="AC34" s="90"/>
      <c r="AD34" s="90"/>
      <c r="AE34" s="8"/>
      <c r="AF34" s="90"/>
      <c r="AG34" s="90"/>
      <c r="AH34" s="90"/>
      <c r="AK34" s="102"/>
      <c r="AL34" s="11"/>
      <c r="AM34" s="156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02"/>
      <c r="BD34" s="11"/>
      <c r="BE34" s="11"/>
      <c r="BF34" s="11"/>
      <c r="BG34" s="11"/>
      <c r="BH34" s="11"/>
      <c r="BI34" s="11"/>
      <c r="BJ34" s="11"/>
      <c r="BK34" s="11"/>
      <c r="BL34" s="11"/>
      <c r="BM34" s="102"/>
      <c r="BN34" s="11"/>
      <c r="BO34" s="11"/>
      <c r="BP34" s="11"/>
      <c r="BQ34" s="11"/>
      <c r="BR34" s="11"/>
      <c r="BS34" s="11"/>
      <c r="BT34" s="25"/>
      <c r="BU34" s="25"/>
      <c r="BV34" s="2"/>
      <c r="BW34" s="35" t="s">
        <v>116</v>
      </c>
    </row>
    <row r="35" spans="1:76" ht="26.45">
      <c r="A35" s="55" t="s">
        <v>85</v>
      </c>
      <c r="B35" s="55" t="s">
        <v>86</v>
      </c>
      <c r="C35" s="55" t="s">
        <v>144</v>
      </c>
      <c r="D35" s="55" t="s">
        <v>185</v>
      </c>
      <c r="E35" s="55" t="s">
        <v>86</v>
      </c>
      <c r="F35" s="55" t="s">
        <v>192</v>
      </c>
      <c r="G35" s="55" t="s">
        <v>90</v>
      </c>
      <c r="H35" s="55" t="s">
        <v>91</v>
      </c>
      <c r="I35" s="53" t="str">
        <f t="shared" si="3"/>
        <v>ZC50_020TNK_LT03</v>
      </c>
      <c r="J35" s="194" t="s">
        <v>133</v>
      </c>
      <c r="K35" s="163" t="s">
        <v>193</v>
      </c>
      <c r="L35" s="58">
        <v>3</v>
      </c>
      <c r="M35" s="226" t="s">
        <v>188</v>
      </c>
      <c r="N35" s="127" t="s">
        <v>189</v>
      </c>
      <c r="O35" s="127" t="s">
        <v>96</v>
      </c>
      <c r="P35" s="247" t="s">
        <v>96</v>
      </c>
      <c r="Q35" s="149" t="s">
        <v>97</v>
      </c>
      <c r="R35" s="8"/>
      <c r="S35" s="8">
        <v>24</v>
      </c>
      <c r="T35" s="8"/>
      <c r="U35" s="8" t="s">
        <v>98</v>
      </c>
      <c r="V35" s="8"/>
      <c r="W35" s="8"/>
      <c r="X35" s="5"/>
      <c r="Y35" s="5" t="s">
        <v>99</v>
      </c>
      <c r="Z35" s="5"/>
      <c r="AA35" s="5"/>
      <c r="AB35" s="7"/>
      <c r="AC35" s="90"/>
      <c r="AD35" s="90"/>
      <c r="AE35" s="8"/>
      <c r="AF35" s="90"/>
      <c r="AG35" s="90"/>
      <c r="AH35" s="90"/>
      <c r="AK35" s="102"/>
      <c r="AL35" s="11"/>
      <c r="AM35" s="156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02"/>
      <c r="BD35" s="11"/>
      <c r="BE35" s="11"/>
      <c r="BF35" s="11"/>
      <c r="BG35" s="11"/>
      <c r="BH35" s="11"/>
      <c r="BI35" s="11"/>
      <c r="BJ35" s="11"/>
      <c r="BK35" s="11"/>
      <c r="BL35" s="11"/>
      <c r="BM35" s="102"/>
      <c r="BN35" s="11"/>
      <c r="BO35" s="11"/>
      <c r="BP35" s="11"/>
      <c r="BQ35" s="11"/>
      <c r="BR35" s="11"/>
      <c r="BS35" s="11"/>
      <c r="BT35" s="25"/>
      <c r="BU35" s="25"/>
      <c r="BV35" s="2"/>
      <c r="BW35" s="35" t="s">
        <v>116</v>
      </c>
    </row>
    <row r="36" spans="1:76" ht="26.45">
      <c r="A36" s="55" t="s">
        <v>85</v>
      </c>
      <c r="B36" s="55" t="s">
        <v>86</v>
      </c>
      <c r="C36" s="55" t="s">
        <v>144</v>
      </c>
      <c r="D36" s="55" t="s">
        <v>185</v>
      </c>
      <c r="E36" s="55" t="s">
        <v>86</v>
      </c>
      <c r="F36" s="55" t="s">
        <v>194</v>
      </c>
      <c r="G36" s="55" t="s">
        <v>90</v>
      </c>
      <c r="H36" s="55" t="s">
        <v>91</v>
      </c>
      <c r="I36" s="53" t="str">
        <f t="shared" ref="I36:I37" si="4">A36&amp;B36&amp;C36&amp;D36&amp;E36&amp;F36</f>
        <v>ZC50_020TNK_LT04</v>
      </c>
      <c r="J36" s="194" t="s">
        <v>133</v>
      </c>
      <c r="K36" s="163" t="s">
        <v>195</v>
      </c>
      <c r="L36" s="58">
        <v>3</v>
      </c>
      <c r="M36" s="226" t="s">
        <v>188</v>
      </c>
      <c r="N36" s="127" t="s">
        <v>189</v>
      </c>
      <c r="O36" s="127" t="s">
        <v>96</v>
      </c>
      <c r="P36" s="247" t="s">
        <v>96</v>
      </c>
      <c r="Q36" s="149" t="s">
        <v>97</v>
      </c>
      <c r="R36" s="8"/>
      <c r="S36" s="8">
        <v>24</v>
      </c>
      <c r="T36" s="8"/>
      <c r="U36" s="8" t="s">
        <v>98</v>
      </c>
      <c r="V36" s="8"/>
      <c r="W36" s="8"/>
      <c r="X36" s="5"/>
      <c r="Y36" s="5" t="s">
        <v>99</v>
      </c>
      <c r="Z36" s="5"/>
      <c r="AA36" s="5"/>
      <c r="AB36" s="7"/>
      <c r="AC36" s="90"/>
      <c r="AD36" s="90"/>
      <c r="AE36" s="8"/>
      <c r="AF36" s="90"/>
      <c r="AG36" s="90"/>
      <c r="AH36" s="90"/>
      <c r="AK36" s="102"/>
      <c r="AL36" s="11"/>
      <c r="AM36" s="156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02"/>
      <c r="BD36" s="11"/>
      <c r="BE36" s="11"/>
      <c r="BF36" s="11"/>
      <c r="BG36" s="11"/>
      <c r="BH36" s="11"/>
      <c r="BI36" s="11"/>
      <c r="BJ36" s="11"/>
      <c r="BK36" s="11"/>
      <c r="BL36" s="11"/>
      <c r="BM36" s="102"/>
      <c r="BN36" s="11"/>
      <c r="BO36" s="11"/>
      <c r="BP36" s="11"/>
      <c r="BQ36" s="11"/>
      <c r="BR36" s="11"/>
      <c r="BS36" s="11"/>
      <c r="BT36" s="25"/>
      <c r="BU36" s="25"/>
      <c r="BV36" s="2"/>
      <c r="BW36" s="35" t="s">
        <v>116</v>
      </c>
    </row>
    <row r="37" spans="1:76" ht="21.6">
      <c r="A37" s="55" t="s">
        <v>85</v>
      </c>
      <c r="B37" s="55" t="s">
        <v>86</v>
      </c>
      <c r="C37" s="55" t="s">
        <v>196</v>
      </c>
      <c r="D37" s="55" t="s">
        <v>197</v>
      </c>
      <c r="E37" s="55"/>
      <c r="F37" s="55"/>
      <c r="G37" s="55" t="s">
        <v>119</v>
      </c>
      <c r="H37" s="55" t="s">
        <v>91</v>
      </c>
      <c r="I37" s="53" t="str">
        <f t="shared" si="4"/>
        <v>ZC50_021VAM</v>
      </c>
      <c r="J37" s="194" t="s">
        <v>133</v>
      </c>
      <c r="K37" s="163" t="s">
        <v>198</v>
      </c>
      <c r="L37" s="58">
        <v>3</v>
      </c>
      <c r="M37" s="154" t="s">
        <v>199</v>
      </c>
      <c r="N37" s="127" t="s">
        <v>135</v>
      </c>
      <c r="O37" s="127" t="s">
        <v>96</v>
      </c>
      <c r="P37" s="247" t="s">
        <v>96</v>
      </c>
      <c r="Q37" s="149" t="s">
        <v>108</v>
      </c>
      <c r="R37" s="8"/>
      <c r="S37" s="8"/>
      <c r="T37" s="8"/>
      <c r="U37" s="8"/>
      <c r="V37" s="8"/>
      <c r="W37" s="8"/>
      <c r="X37" s="5"/>
      <c r="Y37" s="5"/>
      <c r="Z37" s="5"/>
      <c r="AA37" s="5"/>
      <c r="AB37" s="5"/>
      <c r="AC37" s="11"/>
      <c r="AD37" s="11"/>
      <c r="AE37" s="2"/>
      <c r="AF37" s="11"/>
      <c r="AG37" s="11"/>
      <c r="AH37" s="11"/>
      <c r="AI37" s="11"/>
      <c r="AJ37" s="11"/>
      <c r="AK37" s="102"/>
      <c r="AL37" s="11" t="s">
        <v>100</v>
      </c>
      <c r="AM37" s="156">
        <v>150</v>
      </c>
      <c r="AN37" s="11"/>
      <c r="AO37" s="11"/>
      <c r="AP37" s="11" t="s">
        <v>126</v>
      </c>
      <c r="AQ37" s="11" t="s">
        <v>126</v>
      </c>
      <c r="AR37" s="11" t="s">
        <v>110</v>
      </c>
      <c r="AS37" s="11" t="s">
        <v>111</v>
      </c>
      <c r="AT37" s="11" t="s">
        <v>139</v>
      </c>
      <c r="AU37" s="11"/>
      <c r="AV37" s="11" t="s">
        <v>200</v>
      </c>
      <c r="AW37" s="11" t="s">
        <v>140</v>
      </c>
      <c r="AX37" s="11"/>
      <c r="AY37" s="11"/>
      <c r="AZ37" s="11"/>
      <c r="BA37" s="127"/>
      <c r="BB37" s="11"/>
      <c r="BC37" s="102"/>
      <c r="BD37" s="11"/>
      <c r="BE37" s="11"/>
      <c r="BF37" s="11"/>
      <c r="BG37" s="11"/>
      <c r="BH37" s="11"/>
      <c r="BI37" s="11"/>
      <c r="BJ37" s="11"/>
      <c r="BK37" s="11"/>
      <c r="BL37" s="11"/>
      <c r="BM37" s="102"/>
      <c r="BN37" s="11"/>
      <c r="BO37" s="11"/>
      <c r="BP37" s="11"/>
      <c r="BQ37" s="11"/>
      <c r="BR37" s="11"/>
      <c r="BS37" s="11"/>
      <c r="BT37" s="11" t="s">
        <v>201</v>
      </c>
      <c r="BU37" s="11"/>
      <c r="BV37" s="37"/>
      <c r="BW37" s="35" t="s">
        <v>116</v>
      </c>
    </row>
    <row r="38" spans="1:76" ht="21.6">
      <c r="A38" s="55" t="s">
        <v>85</v>
      </c>
      <c r="B38" s="55" t="s">
        <v>86</v>
      </c>
      <c r="C38" s="55" t="s">
        <v>202</v>
      </c>
      <c r="D38" s="55" t="s">
        <v>197</v>
      </c>
      <c r="E38" s="55"/>
      <c r="F38" s="55"/>
      <c r="G38" s="55" t="s">
        <v>119</v>
      </c>
      <c r="H38" s="55" t="s">
        <v>91</v>
      </c>
      <c r="I38" s="53" t="str">
        <f t="shared" ref="I38:I41" si="5">A38&amp;B38&amp;C38&amp;D38&amp;E38&amp;F38</f>
        <v>ZC50_022VAM</v>
      </c>
      <c r="J38" s="194" t="s">
        <v>133</v>
      </c>
      <c r="K38" s="163" t="s">
        <v>203</v>
      </c>
      <c r="L38" s="58">
        <v>3</v>
      </c>
      <c r="M38" s="154" t="s">
        <v>199</v>
      </c>
      <c r="N38" s="127" t="s">
        <v>135</v>
      </c>
      <c r="O38" s="127" t="s">
        <v>96</v>
      </c>
      <c r="P38" s="247" t="s">
        <v>96</v>
      </c>
      <c r="Q38" s="149" t="s">
        <v>108</v>
      </c>
      <c r="R38" s="8"/>
      <c r="S38" s="8"/>
      <c r="T38" s="8"/>
      <c r="U38" s="8"/>
      <c r="V38" s="8"/>
      <c r="W38" s="8"/>
      <c r="X38" s="5"/>
      <c r="Y38" s="5"/>
      <c r="Z38" s="5"/>
      <c r="AA38" s="5"/>
      <c r="AB38" s="5"/>
      <c r="AC38" s="11"/>
      <c r="AD38" s="11"/>
      <c r="AE38" s="2"/>
      <c r="AF38" s="11"/>
      <c r="AG38" s="11"/>
      <c r="AH38" s="11"/>
      <c r="AI38" s="11"/>
      <c r="AJ38" s="11"/>
      <c r="AK38" s="102"/>
      <c r="AL38" s="11" t="s">
        <v>100</v>
      </c>
      <c r="AM38" s="156">
        <v>150</v>
      </c>
      <c r="AN38" s="11"/>
      <c r="AO38" s="11"/>
      <c r="AP38" s="11" t="s">
        <v>126</v>
      </c>
      <c r="AQ38" s="11" t="s">
        <v>126</v>
      </c>
      <c r="AR38" s="11" t="s">
        <v>110</v>
      </c>
      <c r="AS38" s="11" t="s">
        <v>111</v>
      </c>
      <c r="AT38" s="11" t="s">
        <v>139</v>
      </c>
      <c r="AU38" s="11"/>
      <c r="AV38" s="11" t="s">
        <v>200</v>
      </c>
      <c r="AW38" s="11" t="s">
        <v>140</v>
      </c>
      <c r="AX38" s="11"/>
      <c r="AY38" s="11"/>
      <c r="AZ38" s="11"/>
      <c r="BA38" s="127"/>
      <c r="BB38" s="11"/>
      <c r="BC38" s="102"/>
      <c r="BD38" s="11"/>
      <c r="BE38" s="11"/>
      <c r="BF38" s="11"/>
      <c r="BG38" s="11"/>
      <c r="BH38" s="11"/>
      <c r="BI38" s="11"/>
      <c r="BJ38" s="11"/>
      <c r="BK38" s="11"/>
      <c r="BL38" s="11"/>
      <c r="BM38" s="102"/>
      <c r="BN38" s="11"/>
      <c r="BO38" s="11"/>
      <c r="BP38" s="11"/>
      <c r="BQ38" s="11"/>
      <c r="BR38" s="11"/>
      <c r="BS38" s="11"/>
      <c r="BT38" s="11" t="s">
        <v>201</v>
      </c>
      <c r="BU38" s="11"/>
      <c r="BV38" s="37"/>
      <c r="BW38" s="35" t="s">
        <v>116</v>
      </c>
    </row>
    <row r="39" spans="1:76" ht="21.6">
      <c r="A39" s="55" t="s">
        <v>85</v>
      </c>
      <c r="B39" s="55" t="s">
        <v>86</v>
      </c>
      <c r="C39" s="55" t="s">
        <v>204</v>
      </c>
      <c r="D39" s="55" t="s">
        <v>197</v>
      </c>
      <c r="E39" s="55"/>
      <c r="F39" s="55"/>
      <c r="G39" s="55" t="s">
        <v>119</v>
      </c>
      <c r="H39" s="55" t="s">
        <v>91</v>
      </c>
      <c r="I39" s="53" t="str">
        <f t="shared" si="5"/>
        <v>ZC50_023VAM</v>
      </c>
      <c r="J39" s="194" t="s">
        <v>133</v>
      </c>
      <c r="K39" s="163" t="s">
        <v>205</v>
      </c>
      <c r="L39" s="58">
        <v>3</v>
      </c>
      <c r="M39" s="154" t="s">
        <v>199</v>
      </c>
      <c r="N39" s="127" t="s">
        <v>135</v>
      </c>
      <c r="O39" s="127" t="s">
        <v>96</v>
      </c>
      <c r="P39" s="247" t="s">
        <v>96</v>
      </c>
      <c r="Q39" s="149" t="s">
        <v>108</v>
      </c>
      <c r="R39" s="8"/>
      <c r="S39" s="8"/>
      <c r="T39" s="8"/>
      <c r="U39" s="8"/>
      <c r="V39" s="8"/>
      <c r="W39" s="8"/>
      <c r="X39" s="5"/>
      <c r="Y39" s="5"/>
      <c r="Z39" s="5"/>
      <c r="AA39" s="5"/>
      <c r="AB39" s="5"/>
      <c r="AC39" s="11"/>
      <c r="AD39" s="11"/>
      <c r="AE39" s="2"/>
      <c r="AF39" s="11"/>
      <c r="AG39" s="11"/>
      <c r="AH39" s="11"/>
      <c r="AI39" s="11"/>
      <c r="AJ39" s="11"/>
      <c r="AK39" s="102"/>
      <c r="AL39" s="11" t="s">
        <v>100</v>
      </c>
      <c r="AM39" s="156">
        <v>150</v>
      </c>
      <c r="AN39" s="11"/>
      <c r="AO39" s="11"/>
      <c r="AP39" s="11" t="s">
        <v>126</v>
      </c>
      <c r="AQ39" s="11" t="s">
        <v>126</v>
      </c>
      <c r="AR39" s="11" t="s">
        <v>110</v>
      </c>
      <c r="AS39" s="11" t="s">
        <v>111</v>
      </c>
      <c r="AT39" s="11" t="s">
        <v>139</v>
      </c>
      <c r="AU39" s="11"/>
      <c r="AV39" s="11" t="s">
        <v>200</v>
      </c>
      <c r="AW39" s="11" t="s">
        <v>140</v>
      </c>
      <c r="AX39" s="11"/>
      <c r="AY39" s="11"/>
      <c r="AZ39" s="11"/>
      <c r="BA39" s="127"/>
      <c r="BB39" s="11"/>
      <c r="BC39" s="102"/>
      <c r="BD39" s="11"/>
      <c r="BE39" s="11"/>
      <c r="BF39" s="11"/>
      <c r="BG39" s="11"/>
      <c r="BH39" s="11"/>
      <c r="BI39" s="11"/>
      <c r="BJ39" s="11"/>
      <c r="BK39" s="11"/>
      <c r="BL39" s="11"/>
      <c r="BM39" s="102"/>
      <c r="BN39" s="11"/>
      <c r="BO39" s="11"/>
      <c r="BP39" s="11"/>
      <c r="BQ39" s="11"/>
      <c r="BR39" s="11"/>
      <c r="BS39" s="11"/>
      <c r="BT39" s="11" t="s">
        <v>201</v>
      </c>
      <c r="BU39" s="11"/>
      <c r="BV39" s="37"/>
      <c r="BW39" s="35" t="s">
        <v>116</v>
      </c>
    </row>
    <row r="40" spans="1:76" ht="21.6">
      <c r="A40" s="55" t="s">
        <v>85</v>
      </c>
      <c r="B40" s="55" t="s">
        <v>86</v>
      </c>
      <c r="C40" s="55" t="s">
        <v>206</v>
      </c>
      <c r="D40" s="55" t="s">
        <v>197</v>
      </c>
      <c r="E40" s="55"/>
      <c r="F40" s="55"/>
      <c r="G40" s="55" t="s">
        <v>119</v>
      </c>
      <c r="H40" s="55" t="s">
        <v>91</v>
      </c>
      <c r="I40" s="53" t="str">
        <f t="shared" ref="I40" si="6">A40&amp;B40&amp;C40&amp;D40&amp;E40&amp;F40</f>
        <v>ZC50_024VAM</v>
      </c>
      <c r="J40" s="194" t="s">
        <v>133</v>
      </c>
      <c r="K40" s="163" t="s">
        <v>207</v>
      </c>
      <c r="L40" s="58">
        <v>3</v>
      </c>
      <c r="M40" s="154" t="s">
        <v>199</v>
      </c>
      <c r="N40" s="127" t="s">
        <v>135</v>
      </c>
      <c r="O40" s="127" t="s">
        <v>96</v>
      </c>
      <c r="P40" s="247" t="s">
        <v>96</v>
      </c>
      <c r="Q40" s="149" t="s">
        <v>108</v>
      </c>
      <c r="R40" s="8"/>
      <c r="S40" s="8"/>
      <c r="T40" s="8"/>
      <c r="U40" s="8"/>
      <c r="V40" s="8"/>
      <c r="W40" s="8"/>
      <c r="X40" s="5"/>
      <c r="Y40" s="5"/>
      <c r="Z40" s="5"/>
      <c r="AA40" s="5"/>
      <c r="AB40" s="5"/>
      <c r="AC40" s="11"/>
      <c r="AD40" s="11"/>
      <c r="AE40" s="2"/>
      <c r="AF40" s="11"/>
      <c r="AG40" s="11"/>
      <c r="AH40" s="11"/>
      <c r="AI40" s="11"/>
      <c r="AJ40" s="11"/>
      <c r="AK40" s="102"/>
      <c r="AL40" s="11" t="s">
        <v>100</v>
      </c>
      <c r="AM40" s="156">
        <v>150</v>
      </c>
      <c r="AN40" s="11"/>
      <c r="AO40" s="11"/>
      <c r="AP40" s="11" t="s">
        <v>126</v>
      </c>
      <c r="AQ40" s="11" t="s">
        <v>126</v>
      </c>
      <c r="AR40" s="11" t="s">
        <v>110</v>
      </c>
      <c r="AS40" s="11" t="s">
        <v>111</v>
      </c>
      <c r="AT40" s="11" t="s">
        <v>139</v>
      </c>
      <c r="AU40" s="11"/>
      <c r="AV40" s="11" t="s">
        <v>200</v>
      </c>
      <c r="AW40" s="11" t="s">
        <v>140</v>
      </c>
      <c r="AX40" s="11"/>
      <c r="AY40" s="11"/>
      <c r="AZ40" s="11"/>
      <c r="BA40" s="127"/>
      <c r="BB40" s="11"/>
      <c r="BC40" s="102"/>
      <c r="BD40" s="11"/>
      <c r="BE40" s="11"/>
      <c r="BF40" s="11"/>
      <c r="BG40" s="11"/>
      <c r="BH40" s="11"/>
      <c r="BI40" s="11"/>
      <c r="BJ40" s="11"/>
      <c r="BK40" s="11"/>
      <c r="BL40" s="11"/>
      <c r="BM40" s="102"/>
      <c r="BN40" s="11"/>
      <c r="BO40" s="11"/>
      <c r="BP40" s="11"/>
      <c r="BQ40" s="11"/>
      <c r="BR40" s="11"/>
      <c r="BS40" s="11"/>
      <c r="BT40" s="11" t="s">
        <v>201</v>
      </c>
      <c r="BU40" s="11"/>
      <c r="BV40" s="37"/>
      <c r="BW40" s="35" t="s">
        <v>116</v>
      </c>
    </row>
    <row r="41" spans="1:76" ht="21.6">
      <c r="A41" s="55" t="s">
        <v>85</v>
      </c>
      <c r="B41" s="55" t="s">
        <v>86</v>
      </c>
      <c r="C41" s="55" t="s">
        <v>208</v>
      </c>
      <c r="D41" s="55" t="s">
        <v>197</v>
      </c>
      <c r="E41" s="55"/>
      <c r="F41" s="55"/>
      <c r="G41" s="55" t="s">
        <v>119</v>
      </c>
      <c r="H41" s="55" t="s">
        <v>91</v>
      </c>
      <c r="I41" s="53" t="str">
        <f t="shared" si="5"/>
        <v>ZC50_025VAM</v>
      </c>
      <c r="J41" s="194" t="s">
        <v>133</v>
      </c>
      <c r="K41" s="163" t="s">
        <v>209</v>
      </c>
      <c r="L41" s="58">
        <v>3</v>
      </c>
      <c r="M41" s="154" t="s">
        <v>199</v>
      </c>
      <c r="N41" s="127" t="s">
        <v>135</v>
      </c>
      <c r="O41" s="127" t="s">
        <v>96</v>
      </c>
      <c r="P41" s="247" t="s">
        <v>96</v>
      </c>
      <c r="Q41" s="149" t="s">
        <v>108</v>
      </c>
      <c r="R41" s="8"/>
      <c r="S41" s="8"/>
      <c r="T41" s="8"/>
      <c r="U41" s="8"/>
      <c r="V41" s="8"/>
      <c r="W41" s="8"/>
      <c r="X41" s="5"/>
      <c r="Y41" s="5"/>
      <c r="Z41" s="5"/>
      <c r="AA41" s="5"/>
      <c r="AB41" s="5"/>
      <c r="AC41" s="11"/>
      <c r="AD41" s="11"/>
      <c r="AE41" s="2"/>
      <c r="AF41" s="11"/>
      <c r="AG41" s="11"/>
      <c r="AH41" s="11"/>
      <c r="AI41" s="11"/>
      <c r="AJ41" s="11"/>
      <c r="AK41" s="102"/>
      <c r="AL41" s="11" t="s">
        <v>100</v>
      </c>
      <c r="AM41" s="156">
        <v>150</v>
      </c>
      <c r="AN41" s="11"/>
      <c r="AO41" s="11"/>
      <c r="AP41" s="11" t="s">
        <v>126</v>
      </c>
      <c r="AQ41" s="11" t="s">
        <v>126</v>
      </c>
      <c r="AR41" s="11" t="s">
        <v>110</v>
      </c>
      <c r="AS41" s="11" t="s">
        <v>111</v>
      </c>
      <c r="AT41" s="11" t="s">
        <v>139</v>
      </c>
      <c r="AU41" s="11"/>
      <c r="AV41" s="11" t="s">
        <v>200</v>
      </c>
      <c r="AW41" s="11" t="s">
        <v>140</v>
      </c>
      <c r="AX41" s="11"/>
      <c r="AY41" s="11"/>
      <c r="AZ41" s="11"/>
      <c r="BA41" s="127"/>
      <c r="BB41" s="11"/>
      <c r="BC41" s="102"/>
      <c r="BD41" s="11"/>
      <c r="BE41" s="11"/>
      <c r="BF41" s="11"/>
      <c r="BG41" s="11"/>
      <c r="BH41" s="11"/>
      <c r="BI41" s="11"/>
      <c r="BJ41" s="11"/>
      <c r="BK41" s="11"/>
      <c r="BL41" s="11"/>
      <c r="BM41" s="102"/>
      <c r="BN41" s="11"/>
      <c r="BO41" s="11"/>
      <c r="BP41" s="11"/>
      <c r="BQ41" s="11"/>
      <c r="BR41" s="11"/>
      <c r="BS41" s="11"/>
      <c r="BT41" s="11" t="s">
        <v>201</v>
      </c>
      <c r="BU41" s="11"/>
      <c r="BV41" s="37"/>
      <c r="BW41" s="35" t="s">
        <v>116</v>
      </c>
    </row>
    <row r="42" spans="1:76" ht="21.6">
      <c r="A42" s="55" t="s">
        <v>85</v>
      </c>
      <c r="B42" s="55" t="s">
        <v>86</v>
      </c>
      <c r="C42" s="55" t="s">
        <v>210</v>
      </c>
      <c r="D42" s="55" t="s">
        <v>197</v>
      </c>
      <c r="E42" s="55"/>
      <c r="F42" s="55"/>
      <c r="G42" s="55" t="s">
        <v>119</v>
      </c>
      <c r="H42" s="55" t="s">
        <v>91</v>
      </c>
      <c r="I42" s="53" t="str">
        <f t="shared" ref="I42" si="7">A42&amp;B42&amp;C42&amp;D42&amp;E42&amp;F42</f>
        <v>ZC50_026VAM</v>
      </c>
      <c r="J42" s="194" t="s">
        <v>133</v>
      </c>
      <c r="K42" s="163" t="s">
        <v>211</v>
      </c>
      <c r="L42" s="58">
        <v>3</v>
      </c>
      <c r="M42" s="154" t="s">
        <v>199</v>
      </c>
      <c r="N42" s="127" t="s">
        <v>135</v>
      </c>
      <c r="O42" s="127" t="s">
        <v>96</v>
      </c>
      <c r="P42" s="247" t="s">
        <v>96</v>
      </c>
      <c r="Q42" s="149" t="s">
        <v>108</v>
      </c>
      <c r="R42" s="8"/>
      <c r="S42" s="8"/>
      <c r="T42" s="8"/>
      <c r="U42" s="8"/>
      <c r="V42" s="8"/>
      <c r="W42" s="8"/>
      <c r="X42" s="5"/>
      <c r="Y42" s="5"/>
      <c r="Z42" s="5"/>
      <c r="AA42" s="5"/>
      <c r="AB42" s="5"/>
      <c r="AC42" s="11"/>
      <c r="AD42" s="11"/>
      <c r="AE42" s="2"/>
      <c r="AF42" s="11"/>
      <c r="AG42" s="11"/>
      <c r="AH42" s="11"/>
      <c r="AI42" s="11"/>
      <c r="AJ42" s="11"/>
      <c r="AK42" s="102"/>
      <c r="AL42" s="11" t="s">
        <v>100</v>
      </c>
      <c r="AM42" s="156">
        <v>150</v>
      </c>
      <c r="AN42" s="11"/>
      <c r="AO42" s="11"/>
      <c r="AP42" s="11" t="s">
        <v>126</v>
      </c>
      <c r="AQ42" s="11" t="s">
        <v>126</v>
      </c>
      <c r="AR42" s="11" t="s">
        <v>110</v>
      </c>
      <c r="AS42" s="11" t="s">
        <v>111</v>
      </c>
      <c r="AT42" s="11" t="s">
        <v>139</v>
      </c>
      <c r="AU42" s="11"/>
      <c r="AV42" s="11" t="s">
        <v>200</v>
      </c>
      <c r="AW42" s="11" t="s">
        <v>140</v>
      </c>
      <c r="AX42" s="11"/>
      <c r="AY42" s="11"/>
      <c r="AZ42" s="11"/>
      <c r="BA42" s="127"/>
      <c r="BB42" s="11"/>
      <c r="BC42" s="102"/>
      <c r="BD42" s="11"/>
      <c r="BE42" s="11"/>
      <c r="BF42" s="11"/>
      <c r="BG42" s="11"/>
      <c r="BH42" s="11"/>
      <c r="BI42" s="11"/>
      <c r="BJ42" s="11"/>
      <c r="BK42" s="11"/>
      <c r="BL42" s="11"/>
      <c r="BM42" s="102"/>
      <c r="BN42" s="11"/>
      <c r="BO42" s="11"/>
      <c r="BP42" s="11"/>
      <c r="BQ42" s="11"/>
      <c r="BR42" s="11"/>
      <c r="BS42" s="11"/>
      <c r="BT42" s="11" t="s">
        <v>201</v>
      </c>
      <c r="BU42" s="11"/>
      <c r="BV42" s="37"/>
      <c r="BW42" s="35" t="s">
        <v>116</v>
      </c>
    </row>
    <row r="43" spans="1:76" ht="26.45">
      <c r="A43" s="55" t="s">
        <v>85</v>
      </c>
      <c r="B43" s="55" t="s">
        <v>86</v>
      </c>
      <c r="C43" s="55" t="s">
        <v>212</v>
      </c>
      <c r="D43" s="55" t="s">
        <v>213</v>
      </c>
      <c r="E43" s="55" t="s">
        <v>86</v>
      </c>
      <c r="F43" s="55" t="s">
        <v>214</v>
      </c>
      <c r="G43" s="55" t="s">
        <v>106</v>
      </c>
      <c r="H43" s="55" t="s">
        <v>91</v>
      </c>
      <c r="I43" s="53" t="str">
        <f>A43&amp;B43&amp;C43&amp;D43&amp;E43&amp;F43</f>
        <v>ZC50_027FIL_500S1</v>
      </c>
      <c r="J43" s="194" t="s">
        <v>133</v>
      </c>
      <c r="K43" s="163" t="s">
        <v>215</v>
      </c>
      <c r="L43" s="58">
        <v>3</v>
      </c>
      <c r="M43" s="226" t="str">
        <f>CONCATENATE("DN ",AM43,"mm - OD ",AO43,"mm - Length ",AP43,"
as per GMT drawing 10190-C50-DMF-GMT-XXX")</f>
        <v>DN 500mm - OD mm - Length See DRG
as per GMT drawing 10190-C50-DMF-GMT-XXX</v>
      </c>
      <c r="N43" s="127" t="s">
        <v>135</v>
      </c>
      <c r="O43" s="127" t="s">
        <v>96</v>
      </c>
      <c r="P43" s="247" t="s">
        <v>96</v>
      </c>
      <c r="Q43" s="149" t="s">
        <v>108</v>
      </c>
      <c r="R43" s="8"/>
      <c r="S43" s="8"/>
      <c r="T43" s="8"/>
      <c r="U43" s="8"/>
      <c r="V43" s="8"/>
      <c r="W43" s="8"/>
      <c r="X43" s="5"/>
      <c r="Y43" s="5"/>
      <c r="Z43" s="5"/>
      <c r="AA43" s="5"/>
      <c r="AB43" s="5"/>
      <c r="AC43" s="11"/>
      <c r="AD43" s="11"/>
      <c r="AE43" s="2"/>
      <c r="AF43" s="11"/>
      <c r="AG43" s="11"/>
      <c r="AH43" s="11"/>
      <c r="AI43" s="11"/>
      <c r="AJ43" s="11"/>
      <c r="AK43" s="102"/>
      <c r="AL43" s="11" t="s">
        <v>100</v>
      </c>
      <c r="AM43" s="156">
        <v>500</v>
      </c>
      <c r="AN43" s="11"/>
      <c r="AO43" s="11"/>
      <c r="AP43" s="11" t="s">
        <v>109</v>
      </c>
      <c r="AQ43" s="126" t="s">
        <v>96</v>
      </c>
      <c r="AR43" s="11" t="s">
        <v>110</v>
      </c>
      <c r="AS43" s="11" t="s">
        <v>111</v>
      </c>
      <c r="AT43" s="11" t="s">
        <v>112</v>
      </c>
      <c r="AU43" s="11"/>
      <c r="AV43" s="11" t="s">
        <v>113</v>
      </c>
      <c r="AW43" s="11" t="s">
        <v>136</v>
      </c>
      <c r="AX43" s="11"/>
      <c r="AY43" s="11"/>
      <c r="AZ43" s="11"/>
      <c r="BA43" s="127" t="s">
        <v>115</v>
      </c>
      <c r="BB43" s="11"/>
      <c r="BC43" s="102"/>
      <c r="BD43" s="11"/>
      <c r="BE43" s="11"/>
      <c r="BF43" s="11"/>
      <c r="BG43" s="11"/>
      <c r="BH43" s="11"/>
      <c r="BI43" s="11"/>
      <c r="BJ43" s="11"/>
      <c r="BK43" s="11"/>
      <c r="BL43" s="11"/>
      <c r="BM43" s="102"/>
      <c r="BN43" s="11"/>
      <c r="BO43" s="11"/>
      <c r="BP43" s="11"/>
      <c r="BQ43" s="11"/>
      <c r="BR43" s="11"/>
      <c r="BS43" s="11"/>
      <c r="BT43" s="11"/>
      <c r="BU43" s="11"/>
      <c r="BV43" s="2"/>
      <c r="BW43" s="35" t="s">
        <v>116</v>
      </c>
    </row>
    <row r="44" spans="1:76" ht="26.45">
      <c r="A44" s="55" t="s">
        <v>85</v>
      </c>
      <c r="B44" s="55" t="s">
        <v>86</v>
      </c>
      <c r="C44" s="55" t="s">
        <v>216</v>
      </c>
      <c r="D44" s="55" t="s">
        <v>213</v>
      </c>
      <c r="E44" s="55" t="s">
        <v>86</v>
      </c>
      <c r="F44" s="55" t="s">
        <v>217</v>
      </c>
      <c r="G44" s="55" t="s">
        <v>106</v>
      </c>
      <c r="H44" s="55" t="s">
        <v>91</v>
      </c>
      <c r="I44" s="53" t="str">
        <f>A44&amp;B44&amp;C44&amp;D44&amp;E44&amp;F44</f>
        <v>ZC50_028FIL_450S1</v>
      </c>
      <c r="J44" s="194" t="s">
        <v>133</v>
      </c>
      <c r="K44" s="163" t="s">
        <v>218</v>
      </c>
      <c r="L44" s="58">
        <v>3</v>
      </c>
      <c r="M44" s="226" t="str">
        <f>CONCATENATE("DN ",AM44,"mm - OD ",AO44,"mm - Length ",AP44,"
as per GMT drawing 10190-C50-DMF-GMT-XXX")</f>
        <v>DN 450mm - OD mm - Length See DRG
as per GMT drawing 10190-C50-DMF-GMT-XXX</v>
      </c>
      <c r="N44" s="127" t="s">
        <v>135</v>
      </c>
      <c r="O44" s="127" t="s">
        <v>96</v>
      </c>
      <c r="P44" s="247" t="s">
        <v>96</v>
      </c>
      <c r="Q44" s="149" t="s">
        <v>108</v>
      </c>
      <c r="R44" s="8"/>
      <c r="S44" s="8"/>
      <c r="T44" s="8"/>
      <c r="U44" s="8"/>
      <c r="V44" s="8"/>
      <c r="W44" s="8"/>
      <c r="X44" s="5"/>
      <c r="Y44" s="5"/>
      <c r="Z44" s="5"/>
      <c r="AA44" s="5"/>
      <c r="AB44" s="5"/>
      <c r="AC44" s="11"/>
      <c r="AD44" s="11"/>
      <c r="AE44" s="2"/>
      <c r="AF44" s="11"/>
      <c r="AG44" s="11"/>
      <c r="AH44" s="11"/>
      <c r="AI44" s="11"/>
      <c r="AJ44" s="11"/>
      <c r="AK44" s="102"/>
      <c r="AL44" s="11" t="s">
        <v>100</v>
      </c>
      <c r="AM44" s="156">
        <v>450</v>
      </c>
      <c r="AN44" s="11"/>
      <c r="AO44" s="11"/>
      <c r="AP44" s="11" t="s">
        <v>109</v>
      </c>
      <c r="AQ44" s="126" t="s">
        <v>96</v>
      </c>
      <c r="AR44" s="11" t="s">
        <v>110</v>
      </c>
      <c r="AS44" s="11" t="s">
        <v>111</v>
      </c>
      <c r="AT44" s="11" t="s">
        <v>112</v>
      </c>
      <c r="AU44" s="11"/>
      <c r="AV44" s="11" t="s">
        <v>113</v>
      </c>
      <c r="AW44" s="11" t="s">
        <v>136</v>
      </c>
      <c r="AX44" s="11"/>
      <c r="AY44" s="11"/>
      <c r="AZ44" s="11"/>
      <c r="BA44" s="127" t="s">
        <v>115</v>
      </c>
      <c r="BB44" s="11"/>
      <c r="BC44" s="102"/>
      <c r="BD44" s="11"/>
      <c r="BE44" s="11"/>
      <c r="BF44" s="11"/>
      <c r="BG44" s="11"/>
      <c r="BH44" s="11"/>
      <c r="BI44" s="11"/>
      <c r="BJ44" s="11"/>
      <c r="BK44" s="11"/>
      <c r="BL44" s="11"/>
      <c r="BM44" s="102"/>
      <c r="BN44" s="11"/>
      <c r="BO44" s="11"/>
      <c r="BP44" s="11"/>
      <c r="BQ44" s="11"/>
      <c r="BR44" s="11"/>
      <c r="BS44" s="11"/>
      <c r="BT44" s="11"/>
      <c r="BU44" s="11"/>
      <c r="BV44" s="2"/>
      <c r="BW44" s="35" t="s">
        <v>116</v>
      </c>
    </row>
    <row r="45" spans="1:76" ht="26.45">
      <c r="A45" s="55" t="s">
        <v>85</v>
      </c>
      <c r="B45" s="55" t="s">
        <v>86</v>
      </c>
      <c r="C45" s="55" t="s">
        <v>219</v>
      </c>
      <c r="D45" s="55" t="s">
        <v>177</v>
      </c>
      <c r="E45" s="55" t="s">
        <v>86</v>
      </c>
      <c r="F45" s="55" t="s">
        <v>220</v>
      </c>
      <c r="G45" s="55" t="s">
        <v>106</v>
      </c>
      <c r="H45" s="55" t="s">
        <v>91</v>
      </c>
      <c r="I45" s="53" t="str">
        <f t="shared" si="0"/>
        <v>ZC50_031VNT_250S1</v>
      </c>
      <c r="J45" s="194" t="s">
        <v>133</v>
      </c>
      <c r="K45" s="188" t="s">
        <v>221</v>
      </c>
      <c r="L45" s="189">
        <v>3</v>
      </c>
      <c r="M45" s="226" t="str">
        <f>CONCATENATE("DN ",AM45,"mm - OD ",AO45,"mm - Length ",AP45,"
as per GMT drawing 10190-C50-DMF-GMT-XXX, Links to Emission Vent VTC.01")</f>
        <v>DN 250mm - OD mm - Length 10 m
as per GMT drawing 10190-C50-DMF-GMT-XXX, Links to Emission Vent VTC.01</v>
      </c>
      <c r="N45" s="127" t="s">
        <v>135</v>
      </c>
      <c r="O45" s="127" t="s">
        <v>96</v>
      </c>
      <c r="P45" s="247" t="s">
        <v>96</v>
      </c>
      <c r="Q45" s="149" t="s">
        <v>108</v>
      </c>
      <c r="R45" s="8"/>
      <c r="S45" s="8"/>
      <c r="T45" s="8"/>
      <c r="U45" s="8"/>
      <c r="V45" s="8"/>
      <c r="W45" s="8"/>
      <c r="X45" s="5"/>
      <c r="Y45" s="5"/>
      <c r="Z45" s="5"/>
      <c r="AA45" s="5"/>
      <c r="AB45" s="5"/>
      <c r="AC45" s="11"/>
      <c r="AD45" s="11"/>
      <c r="AE45" s="2"/>
      <c r="AF45" s="11"/>
      <c r="AG45" s="11"/>
      <c r="AH45" s="11"/>
      <c r="AI45" s="11"/>
      <c r="AJ45" s="11"/>
      <c r="AK45" s="102"/>
      <c r="AL45" s="11" t="s">
        <v>100</v>
      </c>
      <c r="AM45" s="156">
        <v>250</v>
      </c>
      <c r="AN45" s="11"/>
      <c r="AO45" s="11"/>
      <c r="AP45" s="11" t="s">
        <v>222</v>
      </c>
      <c r="AQ45" s="126">
        <v>8</v>
      </c>
      <c r="AR45" s="11" t="s">
        <v>110</v>
      </c>
      <c r="AS45" s="11" t="s">
        <v>111</v>
      </c>
      <c r="AT45" s="11" t="s">
        <v>112</v>
      </c>
      <c r="AU45" s="11"/>
      <c r="AV45" s="11" t="s">
        <v>113</v>
      </c>
      <c r="AW45" s="11" t="s">
        <v>136</v>
      </c>
      <c r="AX45" s="11"/>
      <c r="AY45" s="11"/>
      <c r="AZ45" s="11"/>
      <c r="BA45" s="127" t="s">
        <v>115</v>
      </c>
      <c r="BB45" s="11"/>
      <c r="BC45" s="102"/>
      <c r="BD45" s="11"/>
      <c r="BE45" s="11"/>
      <c r="BF45" s="11"/>
      <c r="BG45" s="11"/>
      <c r="BH45" s="11"/>
      <c r="BI45" s="11"/>
      <c r="BJ45" s="11"/>
      <c r="BK45" s="11"/>
      <c r="BL45" s="11"/>
      <c r="BM45" s="102"/>
      <c r="BN45" s="11"/>
      <c r="BO45" s="11"/>
      <c r="BP45" s="11"/>
      <c r="BQ45" s="11"/>
      <c r="BR45" s="11"/>
      <c r="BS45" s="11"/>
      <c r="BT45" s="11"/>
      <c r="BU45" s="11"/>
      <c r="BV45" s="2"/>
      <c r="BW45" s="35"/>
    </row>
    <row r="46" spans="1:76" ht="21.6">
      <c r="A46" s="55" t="s">
        <v>85</v>
      </c>
      <c r="B46" s="55" t="s">
        <v>86</v>
      </c>
      <c r="C46" s="55" t="s">
        <v>223</v>
      </c>
      <c r="D46" s="55" t="s">
        <v>224</v>
      </c>
      <c r="E46" s="55"/>
      <c r="F46" s="55"/>
      <c r="G46" s="55" t="s">
        <v>12</v>
      </c>
      <c r="H46" s="55" t="s">
        <v>91</v>
      </c>
      <c r="I46" s="53" t="str">
        <f t="shared" si="0"/>
        <v>ZC50_035FAN</v>
      </c>
      <c r="J46" s="194" t="s">
        <v>133</v>
      </c>
      <c r="K46" s="163" t="s">
        <v>225</v>
      </c>
      <c r="L46" s="58">
        <v>3</v>
      </c>
      <c r="M46" s="154" t="s">
        <v>226</v>
      </c>
      <c r="N46" s="127" t="s">
        <v>135</v>
      </c>
      <c r="O46" s="127" t="s">
        <v>96</v>
      </c>
      <c r="P46" s="247" t="s">
        <v>96</v>
      </c>
      <c r="Q46" s="149" t="s">
        <v>108</v>
      </c>
      <c r="R46" s="8"/>
      <c r="S46" s="8"/>
      <c r="T46" s="8"/>
      <c r="U46" s="8"/>
      <c r="V46" s="8"/>
      <c r="W46" s="8"/>
      <c r="X46" s="5"/>
      <c r="Y46" s="5"/>
      <c r="Z46" s="5"/>
      <c r="AA46" s="5"/>
      <c r="AB46" s="5"/>
      <c r="AC46" s="11"/>
      <c r="AD46" s="11"/>
      <c r="AE46" s="2"/>
      <c r="AF46" s="11"/>
      <c r="AG46" s="11"/>
      <c r="AH46" s="11"/>
      <c r="AI46" s="11"/>
      <c r="AJ46" s="11"/>
      <c r="AK46" s="102"/>
      <c r="AL46" s="11"/>
      <c r="AM46" s="156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02"/>
      <c r="BD46" s="11"/>
      <c r="BE46" s="11"/>
      <c r="BF46" s="11"/>
      <c r="BG46" s="11"/>
      <c r="BH46" s="11"/>
      <c r="BI46" s="11"/>
      <c r="BJ46" s="11"/>
      <c r="BK46" s="11"/>
      <c r="BL46" s="11"/>
      <c r="BM46" s="102"/>
      <c r="BN46" s="11"/>
      <c r="BO46" s="11"/>
      <c r="BP46" s="11"/>
      <c r="BQ46" s="11"/>
      <c r="BR46" s="11"/>
      <c r="BS46" s="11"/>
      <c r="BT46" s="11"/>
      <c r="BU46" s="11"/>
      <c r="BV46" s="2"/>
      <c r="BW46" s="35"/>
    </row>
    <row r="47" spans="1:76" ht="21.6">
      <c r="A47" s="55" t="s">
        <v>85</v>
      </c>
      <c r="B47" s="55" t="s">
        <v>86</v>
      </c>
      <c r="C47" s="55" t="s">
        <v>223</v>
      </c>
      <c r="D47" s="55" t="s">
        <v>224</v>
      </c>
      <c r="E47" s="55" t="s">
        <v>86</v>
      </c>
      <c r="F47" s="55" t="s">
        <v>151</v>
      </c>
      <c r="G47" s="55" t="s">
        <v>152</v>
      </c>
      <c r="H47" s="55" t="s">
        <v>91</v>
      </c>
      <c r="I47" s="53" t="str">
        <f t="shared" si="0"/>
        <v>ZC50_035FAN_M01</v>
      </c>
      <c r="J47" s="194" t="s">
        <v>133</v>
      </c>
      <c r="K47" s="163" t="s">
        <v>227</v>
      </c>
      <c r="L47" s="58">
        <v>3</v>
      </c>
      <c r="M47" s="154" t="str">
        <f>CONCATENATE(S47,"V, 3Ph, 50 Hz, efficiency IE2, 1500RPM, ",R47, " kW")</f>
        <v>400V, 3Ph, 50 Hz, efficiency IE2, 1500RPM, 30 kW</v>
      </c>
      <c r="N47" s="127" t="s">
        <v>135</v>
      </c>
      <c r="O47" s="127" t="s">
        <v>96</v>
      </c>
      <c r="P47" s="247" t="s">
        <v>96</v>
      </c>
      <c r="Q47" s="149" t="s">
        <v>97</v>
      </c>
      <c r="R47" s="8">
        <v>30</v>
      </c>
      <c r="S47" s="8">
        <v>400</v>
      </c>
      <c r="T47" s="8" t="s">
        <v>98</v>
      </c>
      <c r="U47" s="8"/>
      <c r="V47" s="8"/>
      <c r="W47" s="8"/>
      <c r="X47" s="5" t="s">
        <v>154</v>
      </c>
      <c r="Y47" s="5"/>
      <c r="Z47" s="5"/>
      <c r="AA47" s="5"/>
      <c r="AB47" s="5"/>
      <c r="AC47" s="11"/>
      <c r="AD47" s="11"/>
      <c r="AE47" s="2"/>
      <c r="AF47" s="11"/>
      <c r="AG47" s="11"/>
      <c r="AH47" s="11"/>
      <c r="AI47" s="11"/>
      <c r="AJ47" s="11"/>
      <c r="AK47" s="102"/>
      <c r="AL47" s="11" t="s">
        <v>100</v>
      </c>
      <c r="AM47" s="156"/>
      <c r="AN47" s="11"/>
      <c r="AO47" s="11"/>
      <c r="AP47" s="11"/>
      <c r="AQ47" s="11"/>
      <c r="AR47" s="11"/>
      <c r="AS47" s="11"/>
      <c r="AT47" s="11" t="s">
        <v>112</v>
      </c>
      <c r="AU47" s="11" t="s">
        <v>155</v>
      </c>
      <c r="AV47" s="11" t="s">
        <v>156</v>
      </c>
      <c r="AW47" s="11" t="s">
        <v>157</v>
      </c>
      <c r="AX47" s="11"/>
      <c r="AY47" s="11"/>
      <c r="AZ47" s="11"/>
      <c r="BA47" s="11"/>
      <c r="BB47" s="11"/>
      <c r="BC47" s="102"/>
      <c r="BD47" s="11"/>
      <c r="BE47" s="11"/>
      <c r="BF47" s="11"/>
      <c r="BG47" s="11"/>
      <c r="BH47" s="11"/>
      <c r="BI47" s="11"/>
      <c r="BJ47" s="11"/>
      <c r="BK47" s="11"/>
      <c r="BL47" s="11"/>
      <c r="BM47" s="102"/>
      <c r="BN47" s="11"/>
      <c r="BO47" s="11"/>
      <c r="BP47" s="11"/>
      <c r="BQ47" s="11"/>
      <c r="BR47" s="11"/>
      <c r="BS47" s="11"/>
      <c r="BT47" s="11"/>
      <c r="BU47" s="11"/>
      <c r="BV47" s="37"/>
      <c r="BW47" s="35"/>
      <c r="BX47" s="1"/>
    </row>
    <row r="48" spans="1:76" ht="34.9">
      <c r="A48" s="55" t="s">
        <v>85</v>
      </c>
      <c r="B48" s="55" t="s">
        <v>86</v>
      </c>
      <c r="C48" s="55" t="s">
        <v>228</v>
      </c>
      <c r="D48" s="55" t="s">
        <v>197</v>
      </c>
      <c r="E48" s="55"/>
      <c r="F48" s="55"/>
      <c r="G48" s="55" t="s">
        <v>119</v>
      </c>
      <c r="H48" s="55" t="s">
        <v>91</v>
      </c>
      <c r="I48" s="53" t="str">
        <f t="shared" ref="I48" si="8">A48&amp;B48&amp;C48&amp;D48&amp;E48&amp;F48</f>
        <v>ZC50_101VAM</v>
      </c>
      <c r="J48" s="194" t="s">
        <v>93</v>
      </c>
      <c r="K48" s="163" t="s">
        <v>229</v>
      </c>
      <c r="L48" s="58">
        <v>3</v>
      </c>
      <c r="M48" s="168" t="str">
        <f xml:space="preserve"> "Full Bore Ball Valve DN"&amp;AM48&amp;", Flanged"</f>
        <v>Full Bore Ball Valve DN100, Flanged</v>
      </c>
      <c r="N48" s="194" t="s">
        <v>93</v>
      </c>
      <c r="O48" s="127" t="s">
        <v>96</v>
      </c>
      <c r="P48" s="247" t="s">
        <v>96</v>
      </c>
      <c r="Q48" s="149" t="s">
        <v>108</v>
      </c>
      <c r="R48" s="8"/>
      <c r="S48" s="8"/>
      <c r="T48" s="8"/>
      <c r="U48" s="8"/>
      <c r="V48" s="8"/>
      <c r="W48" s="8"/>
      <c r="X48" s="5"/>
      <c r="Y48" s="5"/>
      <c r="Z48" s="5"/>
      <c r="AA48" s="5"/>
      <c r="AB48" s="5"/>
      <c r="AC48" s="11"/>
      <c r="AD48" s="11"/>
      <c r="AE48" s="2"/>
      <c r="AF48" s="11"/>
      <c r="AG48" s="11"/>
      <c r="AH48" s="11"/>
      <c r="AK48" s="102"/>
      <c r="AL48" s="11" t="s">
        <v>100</v>
      </c>
      <c r="AM48" s="156">
        <v>100</v>
      </c>
      <c r="AN48" s="11"/>
      <c r="AO48" s="11"/>
      <c r="AP48" s="11"/>
      <c r="AQ48" s="126"/>
      <c r="AR48" s="11"/>
      <c r="AS48" s="11"/>
      <c r="AT48" s="11"/>
      <c r="AU48" s="11"/>
      <c r="AV48" s="11"/>
      <c r="AW48" s="11"/>
      <c r="AX48" s="11"/>
      <c r="AY48" s="11"/>
      <c r="AZ48" s="11"/>
      <c r="BA48" s="127"/>
      <c r="BB48" s="127"/>
      <c r="BC48" s="102"/>
      <c r="BD48" s="11"/>
      <c r="BE48" s="11"/>
      <c r="BF48" s="11"/>
      <c r="BG48" s="11"/>
      <c r="BH48" s="11"/>
      <c r="BI48" s="11"/>
      <c r="BJ48" s="11"/>
      <c r="BK48" s="11"/>
      <c r="BL48" s="11"/>
      <c r="BM48" s="102"/>
      <c r="BN48" s="11"/>
      <c r="BO48" s="11"/>
      <c r="BP48" s="11"/>
      <c r="BQ48" s="11"/>
      <c r="BR48" s="11"/>
      <c r="BS48" s="11"/>
      <c r="BT48" s="11"/>
      <c r="BU48" s="11"/>
      <c r="BV48" s="2"/>
      <c r="BW48" s="236" t="s">
        <v>102</v>
      </c>
    </row>
    <row r="49" spans="1:76" ht="26.45">
      <c r="A49" s="55" t="s">
        <v>85</v>
      </c>
      <c r="B49" s="55" t="s">
        <v>86</v>
      </c>
      <c r="C49" s="55" t="s">
        <v>230</v>
      </c>
      <c r="D49" s="55" t="s">
        <v>231</v>
      </c>
      <c r="E49" s="55" t="s">
        <v>86</v>
      </c>
      <c r="F49" s="55" t="s">
        <v>232</v>
      </c>
      <c r="G49" s="55" t="s">
        <v>106</v>
      </c>
      <c r="H49" s="55" t="s">
        <v>91</v>
      </c>
      <c r="I49" s="53" t="str">
        <f t="shared" si="0"/>
        <v>ZC50_102WTR_040S1</v>
      </c>
      <c r="J49" s="194" t="s">
        <v>93</v>
      </c>
      <c r="K49" s="163" t="s">
        <v>233</v>
      </c>
      <c r="L49" s="58">
        <v>3</v>
      </c>
      <c r="M49" s="168" t="str">
        <f>CONCATENATE("DN ",AM49,"mm - OD ",AO49,"mm - Length ",AP49,"
as per GMT drawing 7701-C50-DMF-GMT-XXX")</f>
        <v>DN 100mm - OD mm - Length See DRG
as per GMT drawing 7701-C50-DMF-GMT-XXX</v>
      </c>
      <c r="N49" s="194" t="s">
        <v>93</v>
      </c>
      <c r="O49" s="127" t="s">
        <v>96</v>
      </c>
      <c r="P49" s="247" t="s">
        <v>96</v>
      </c>
      <c r="Q49" s="149" t="s">
        <v>108</v>
      </c>
      <c r="R49" s="8"/>
      <c r="S49" s="8"/>
      <c r="T49" s="8"/>
      <c r="U49" s="8"/>
      <c r="V49" s="8"/>
      <c r="W49" s="8"/>
      <c r="X49" s="5"/>
      <c r="Y49" s="5"/>
      <c r="Z49" s="5"/>
      <c r="AA49" s="5"/>
      <c r="AB49" s="5"/>
      <c r="AC49" s="11"/>
      <c r="AD49" s="11"/>
      <c r="AE49" s="2"/>
      <c r="AF49" s="11"/>
      <c r="AG49" s="11"/>
      <c r="AH49" s="11"/>
      <c r="AK49" s="102"/>
      <c r="AL49" s="11" t="s">
        <v>100</v>
      </c>
      <c r="AM49" s="156">
        <v>100</v>
      </c>
      <c r="AN49" s="11"/>
      <c r="AO49" s="11"/>
      <c r="AP49" s="11" t="s">
        <v>109</v>
      </c>
      <c r="AQ49" s="126" t="s">
        <v>96</v>
      </c>
      <c r="AR49" s="11" t="s">
        <v>110</v>
      </c>
      <c r="AS49" s="11" t="s">
        <v>111</v>
      </c>
      <c r="AT49" s="11" t="s">
        <v>112</v>
      </c>
      <c r="AU49" s="11"/>
      <c r="AV49" s="11" t="s">
        <v>113</v>
      </c>
      <c r="AW49" s="11" t="s">
        <v>136</v>
      </c>
      <c r="AX49" s="11"/>
      <c r="AY49" s="11"/>
      <c r="AZ49" s="11"/>
      <c r="BA49" s="127" t="s">
        <v>115</v>
      </c>
      <c r="BB49" s="127"/>
      <c r="BC49" s="102"/>
      <c r="BD49" s="11"/>
      <c r="BE49" s="11"/>
      <c r="BF49" s="11"/>
      <c r="BG49" s="11"/>
      <c r="BH49" s="11"/>
      <c r="BI49" s="11"/>
      <c r="BJ49" s="11"/>
      <c r="BK49" s="11"/>
      <c r="BL49" s="11"/>
      <c r="BM49" s="102"/>
      <c r="BN49" s="11"/>
      <c r="BO49" s="11"/>
      <c r="BP49" s="11"/>
      <c r="BQ49" s="11"/>
      <c r="BR49" s="11"/>
      <c r="BS49" s="11"/>
      <c r="BT49" s="11"/>
      <c r="BU49" s="11"/>
      <c r="BV49" s="2"/>
      <c r="BW49" s="35" t="s">
        <v>234</v>
      </c>
    </row>
    <row r="50" spans="1:76" ht="39.6">
      <c r="A50" s="55" t="s">
        <v>85</v>
      </c>
      <c r="B50" s="55" t="s">
        <v>86</v>
      </c>
      <c r="C50" s="55" t="s">
        <v>235</v>
      </c>
      <c r="D50" s="55" t="s">
        <v>118</v>
      </c>
      <c r="E50" s="55"/>
      <c r="F50" s="55"/>
      <c r="G50" s="55" t="s">
        <v>90</v>
      </c>
      <c r="H50" s="55" t="s">
        <v>91</v>
      </c>
      <c r="I50" s="53" t="str">
        <f t="shared" si="0"/>
        <v>ZC50_103VAO</v>
      </c>
      <c r="J50" s="194" t="s">
        <v>93</v>
      </c>
      <c r="K50" s="163" t="s">
        <v>236</v>
      </c>
      <c r="L50" s="58">
        <v>3</v>
      </c>
      <c r="M50" s="168" t="str">
        <f>CONCATENATE("Ball valve DN", AM50, " stainless steel, 
FC (Fail safe to close) 
with Spring Return Actuator, flanged")</f>
        <v>Ball valve DN100 stainless steel, 
FC (Fail safe to close) 
with Spring Return Actuator, flanged</v>
      </c>
      <c r="N50" s="194" t="s">
        <v>93</v>
      </c>
      <c r="O50" s="127" t="s">
        <v>96</v>
      </c>
      <c r="P50" s="247" t="s">
        <v>96</v>
      </c>
      <c r="Q50" s="149" t="s">
        <v>108</v>
      </c>
      <c r="R50" s="8"/>
      <c r="S50" s="8"/>
      <c r="T50" s="8"/>
      <c r="U50" s="8"/>
      <c r="V50" s="8"/>
      <c r="W50" s="8"/>
      <c r="X50" s="5"/>
      <c r="Y50" s="5"/>
      <c r="Z50" s="5"/>
      <c r="AA50" s="5"/>
      <c r="AB50" s="5"/>
      <c r="AC50" s="11"/>
      <c r="AD50" s="11"/>
      <c r="AE50" s="2"/>
      <c r="AF50" s="11"/>
      <c r="AG50" s="11"/>
      <c r="AH50" s="11"/>
      <c r="AK50" s="102"/>
      <c r="AL50" s="11" t="s">
        <v>100</v>
      </c>
      <c r="AM50" s="156">
        <v>100</v>
      </c>
      <c r="AN50" s="11"/>
      <c r="AO50" s="11"/>
      <c r="AP50" s="11"/>
      <c r="AQ50" s="11"/>
      <c r="AR50" s="11" t="s">
        <v>110</v>
      </c>
      <c r="AS50" s="11" t="s">
        <v>111</v>
      </c>
      <c r="AT50" s="11" t="s">
        <v>139</v>
      </c>
      <c r="AU50" s="11"/>
      <c r="AV50" s="11" t="s">
        <v>113</v>
      </c>
      <c r="AW50" s="11" t="s">
        <v>140</v>
      </c>
      <c r="AX50" s="11"/>
      <c r="AY50" s="11" t="s">
        <v>121</v>
      </c>
      <c r="AZ50" s="11" t="s">
        <v>122</v>
      </c>
      <c r="BA50" s="11"/>
      <c r="BB50" s="11"/>
      <c r="BC50" s="102"/>
      <c r="BD50" s="11"/>
      <c r="BE50" s="11"/>
      <c r="BF50" s="11"/>
      <c r="BG50" s="11"/>
      <c r="BH50" s="11"/>
      <c r="BI50" s="11"/>
      <c r="BJ50" s="11"/>
      <c r="BK50" s="11"/>
      <c r="BL50" s="11"/>
      <c r="BM50" s="102"/>
      <c r="BN50" s="11"/>
      <c r="BO50" s="11"/>
      <c r="BP50" s="11"/>
      <c r="BQ50" s="11"/>
      <c r="BR50" s="11"/>
      <c r="BS50" s="11"/>
      <c r="BT50" s="11"/>
      <c r="BU50" s="11"/>
      <c r="BV50" s="2"/>
      <c r="BW50" s="35"/>
    </row>
    <row r="51" spans="1:76" ht="34.9">
      <c r="A51" s="55" t="s">
        <v>85</v>
      </c>
      <c r="B51" s="55" t="s">
        <v>86</v>
      </c>
      <c r="C51" s="55" t="s">
        <v>235</v>
      </c>
      <c r="D51" s="55" t="s">
        <v>118</v>
      </c>
      <c r="E51" s="55" t="s">
        <v>86</v>
      </c>
      <c r="F51" s="55" t="s">
        <v>123</v>
      </c>
      <c r="G51" s="55" t="s">
        <v>90</v>
      </c>
      <c r="H51" s="55" t="s">
        <v>91</v>
      </c>
      <c r="I51" s="53" t="str">
        <f t="shared" si="0"/>
        <v>ZC50_103VAO_SOV01</v>
      </c>
      <c r="J51" s="194" t="s">
        <v>93</v>
      </c>
      <c r="K51" s="163" t="s">
        <v>237</v>
      </c>
      <c r="L51" s="58">
        <v>3</v>
      </c>
      <c r="M51" s="168" t="s">
        <v>125</v>
      </c>
      <c r="N51" s="194" t="s">
        <v>93</v>
      </c>
      <c r="O51" s="127" t="s">
        <v>96</v>
      </c>
      <c r="P51" s="247" t="s">
        <v>96</v>
      </c>
      <c r="Q51" s="149" t="s">
        <v>97</v>
      </c>
      <c r="R51" s="8"/>
      <c r="S51" s="8">
        <v>24</v>
      </c>
      <c r="T51" s="8"/>
      <c r="U51" s="8" t="s">
        <v>98</v>
      </c>
      <c r="V51" s="8"/>
      <c r="W51" s="8"/>
      <c r="X51" s="5"/>
      <c r="Y51" s="5"/>
      <c r="Z51" s="5"/>
      <c r="AA51" s="5" t="s">
        <v>98</v>
      </c>
      <c r="AB51" s="5"/>
      <c r="AC51" s="11"/>
      <c r="AD51" s="11"/>
      <c r="AE51" s="2"/>
      <c r="AF51" s="11"/>
      <c r="AG51" s="11"/>
      <c r="AH51" s="11"/>
      <c r="AK51" s="102"/>
      <c r="AL51" s="11" t="s">
        <v>100</v>
      </c>
      <c r="AM51" s="156" t="s">
        <v>126</v>
      </c>
      <c r="AN51" s="11"/>
      <c r="AO51" s="11" t="s">
        <v>126</v>
      </c>
      <c r="AP51" s="11"/>
      <c r="AQ51" s="11"/>
      <c r="AR51" s="11" t="s">
        <v>143</v>
      </c>
      <c r="AS51" s="11" t="s">
        <v>127</v>
      </c>
      <c r="AT51" s="11" t="s">
        <v>126</v>
      </c>
      <c r="AU51" s="11" t="s">
        <v>126</v>
      </c>
      <c r="AV51" s="11" t="s">
        <v>126</v>
      </c>
      <c r="AW51" s="11" t="s">
        <v>126</v>
      </c>
      <c r="AX51" s="11"/>
      <c r="AY51" s="11"/>
      <c r="AZ51" s="11"/>
      <c r="BA51" s="11"/>
      <c r="BB51" s="11"/>
      <c r="BC51" s="102"/>
      <c r="BD51" s="11"/>
      <c r="BE51" s="11"/>
      <c r="BF51" s="11"/>
      <c r="BG51" s="11"/>
      <c r="BH51" s="11"/>
      <c r="BI51" s="11"/>
      <c r="BJ51" s="11"/>
      <c r="BK51" s="11"/>
      <c r="BL51" s="11"/>
      <c r="BM51" s="102"/>
      <c r="BN51" s="11"/>
      <c r="BO51" s="11"/>
      <c r="BP51" s="11"/>
      <c r="BQ51" s="11"/>
      <c r="BR51" s="11"/>
      <c r="BS51" s="11"/>
      <c r="BT51" s="11"/>
      <c r="BU51" s="11"/>
      <c r="BV51" s="2"/>
      <c r="BW51" s="35"/>
    </row>
    <row r="52" spans="1:76" ht="34.9">
      <c r="A52" s="55" t="s">
        <v>85</v>
      </c>
      <c r="B52" s="55" t="s">
        <v>86</v>
      </c>
      <c r="C52" s="55" t="s">
        <v>235</v>
      </c>
      <c r="D52" s="55" t="s">
        <v>88</v>
      </c>
      <c r="E52" s="55" t="s">
        <v>86</v>
      </c>
      <c r="F52" s="55" t="s">
        <v>128</v>
      </c>
      <c r="G52" s="55" t="s">
        <v>90</v>
      </c>
      <c r="H52" s="55" t="s">
        <v>91</v>
      </c>
      <c r="I52" s="53" t="str">
        <f t="shared" si="0"/>
        <v>ZC50_103INS_ZS01</v>
      </c>
      <c r="J52" s="194" t="s">
        <v>93</v>
      </c>
      <c r="K52" s="163" t="s">
        <v>238</v>
      </c>
      <c r="L52" s="58">
        <v>3</v>
      </c>
      <c r="M52" s="168" t="str">
        <f>"Mounted limit switch box; IP65; 2 micro switches; suitable for actuator; switching capacity 4A/250VAC-1A/24VDC "&amp;F51</f>
        <v>Mounted limit switch box; IP65; 2 micro switches; suitable for actuator; switching capacity 4A/250VAC-1A/24VDC SOV01</v>
      </c>
      <c r="N52" s="194" t="s">
        <v>93</v>
      </c>
      <c r="O52" s="127" t="s">
        <v>96</v>
      </c>
      <c r="P52" s="247" t="s">
        <v>96</v>
      </c>
      <c r="Q52" s="149" t="s">
        <v>97</v>
      </c>
      <c r="R52" s="8"/>
      <c r="S52" s="8">
        <v>24</v>
      </c>
      <c r="T52" s="8"/>
      <c r="U52" s="8" t="s">
        <v>98</v>
      </c>
      <c r="V52" s="8"/>
      <c r="W52" s="8"/>
      <c r="X52" s="5"/>
      <c r="Y52" s="5"/>
      <c r="Z52" s="5"/>
      <c r="AA52" s="5"/>
      <c r="AB52" s="5"/>
      <c r="AC52" s="11"/>
      <c r="AD52" s="11"/>
      <c r="AE52" s="2"/>
      <c r="AF52" s="11"/>
      <c r="AG52" s="11"/>
      <c r="AH52" s="11"/>
      <c r="AK52" s="102"/>
      <c r="AL52" s="11"/>
      <c r="AM52" s="156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02"/>
      <c r="BD52" s="11"/>
      <c r="BE52" s="11"/>
      <c r="BF52" s="11"/>
      <c r="BG52" s="11"/>
      <c r="BH52" s="11"/>
      <c r="BI52" s="11"/>
      <c r="BJ52" s="11"/>
      <c r="BK52" s="11"/>
      <c r="BL52" s="11"/>
      <c r="BM52" s="102"/>
      <c r="BN52" s="11"/>
      <c r="BO52" s="11"/>
      <c r="BP52" s="11"/>
      <c r="BQ52" s="11"/>
      <c r="BR52" s="11"/>
      <c r="BS52" s="11"/>
      <c r="BT52" s="11"/>
      <c r="BU52" s="11"/>
      <c r="BV52" s="2"/>
      <c r="BW52" s="35"/>
    </row>
    <row r="53" spans="1:76" ht="34.9">
      <c r="A53" s="55" t="s">
        <v>85</v>
      </c>
      <c r="B53" s="55" t="s">
        <v>86</v>
      </c>
      <c r="C53" s="55" t="s">
        <v>235</v>
      </c>
      <c r="D53" s="55" t="s">
        <v>88</v>
      </c>
      <c r="E53" s="55" t="s">
        <v>86</v>
      </c>
      <c r="F53" s="55" t="s">
        <v>130</v>
      </c>
      <c r="G53" s="55" t="s">
        <v>90</v>
      </c>
      <c r="H53" s="55" t="s">
        <v>91</v>
      </c>
      <c r="I53" s="53" t="str">
        <f t="shared" si="0"/>
        <v>ZC50_103INS_ZS02</v>
      </c>
      <c r="J53" s="194" t="s">
        <v>93</v>
      </c>
      <c r="K53" s="163" t="s">
        <v>239</v>
      </c>
      <c r="L53" s="58">
        <v>3</v>
      </c>
      <c r="M53" s="168" t="str">
        <f>CONCATENATE("Linked to ",I52)</f>
        <v>Linked to ZC50_103INS_ZS01</v>
      </c>
      <c r="N53" s="194" t="s">
        <v>93</v>
      </c>
      <c r="O53" s="127" t="s">
        <v>96</v>
      </c>
      <c r="P53" s="247" t="s">
        <v>96</v>
      </c>
      <c r="Q53" s="149" t="s">
        <v>97</v>
      </c>
      <c r="R53" s="8"/>
      <c r="S53" s="8">
        <v>24</v>
      </c>
      <c r="T53" s="8"/>
      <c r="U53" s="8" t="s">
        <v>98</v>
      </c>
      <c r="V53" s="8"/>
      <c r="W53" s="8"/>
      <c r="X53" s="5"/>
      <c r="Y53" s="5"/>
      <c r="Z53" s="5"/>
      <c r="AA53" s="5"/>
      <c r="AB53" s="5"/>
      <c r="AC53" s="11"/>
      <c r="AD53" s="11"/>
      <c r="AE53" s="2"/>
      <c r="AF53" s="11"/>
      <c r="AG53" s="11"/>
      <c r="AH53" s="11"/>
      <c r="AK53" s="102"/>
      <c r="AL53" s="11"/>
      <c r="AM53" s="156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02"/>
      <c r="BD53" s="11"/>
      <c r="BE53" s="11"/>
      <c r="BF53" s="11"/>
      <c r="BG53" s="11"/>
      <c r="BH53" s="11"/>
      <c r="BI53" s="11"/>
      <c r="BJ53" s="11"/>
      <c r="BK53" s="11"/>
      <c r="BL53" s="11"/>
      <c r="BM53" s="102"/>
      <c r="BN53" s="11"/>
      <c r="BO53" s="11"/>
      <c r="BP53" s="11"/>
      <c r="BQ53" s="11"/>
      <c r="BR53" s="11"/>
      <c r="BS53" s="11"/>
      <c r="BT53" s="11"/>
      <c r="BU53" s="11"/>
      <c r="BV53" s="2"/>
      <c r="BW53" s="35"/>
    </row>
    <row r="54" spans="1:76" ht="34.9">
      <c r="A54" s="55" t="s">
        <v>85</v>
      </c>
      <c r="B54" s="55" t="s">
        <v>86</v>
      </c>
      <c r="C54" s="55" t="s">
        <v>235</v>
      </c>
      <c r="D54" s="55" t="s">
        <v>88</v>
      </c>
      <c r="E54" s="55" t="s">
        <v>86</v>
      </c>
      <c r="F54" s="55" t="s">
        <v>240</v>
      </c>
      <c r="G54" s="55" t="s">
        <v>90</v>
      </c>
      <c r="H54" s="55" t="s">
        <v>91</v>
      </c>
      <c r="I54" s="53" t="str">
        <f t="shared" si="0"/>
        <v>ZC50_103INS_FRL</v>
      </c>
      <c r="J54" s="194" t="s">
        <v>93</v>
      </c>
      <c r="K54" s="163" t="s">
        <v>241</v>
      </c>
      <c r="L54" s="58">
        <v>3</v>
      </c>
      <c r="M54" s="168" t="s">
        <v>242</v>
      </c>
      <c r="N54" s="194" t="s">
        <v>93</v>
      </c>
      <c r="O54" s="127" t="s">
        <v>96</v>
      </c>
      <c r="P54" s="247" t="s">
        <v>96</v>
      </c>
      <c r="Q54" s="149" t="s">
        <v>108</v>
      </c>
      <c r="R54" s="8"/>
      <c r="S54" s="8"/>
      <c r="T54" s="8"/>
      <c r="U54" s="8"/>
      <c r="V54" s="8"/>
      <c r="W54" s="8"/>
      <c r="X54" s="5"/>
      <c r="Y54" s="5"/>
      <c r="Z54" s="5"/>
      <c r="AA54" s="5"/>
      <c r="AB54" s="5"/>
      <c r="AC54" s="11"/>
      <c r="AD54" s="11"/>
      <c r="AE54" s="2"/>
      <c r="AF54" s="11"/>
      <c r="AG54" s="11"/>
      <c r="AH54" s="11"/>
      <c r="AK54" s="102"/>
      <c r="AL54" s="11"/>
      <c r="AM54" s="156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02"/>
      <c r="BD54" s="11"/>
      <c r="BE54" s="11"/>
      <c r="BF54" s="11"/>
      <c r="BG54" s="11"/>
      <c r="BH54" s="11"/>
      <c r="BI54" s="11"/>
      <c r="BJ54" s="11"/>
      <c r="BK54" s="11"/>
      <c r="BL54" s="11"/>
      <c r="BM54" s="102"/>
      <c r="BN54" s="11"/>
      <c r="BO54" s="11"/>
      <c r="BP54" s="11"/>
      <c r="BQ54" s="11"/>
      <c r="BR54" s="11"/>
      <c r="BS54" s="11"/>
      <c r="BT54" s="11"/>
      <c r="BU54" s="11"/>
      <c r="BV54" s="2"/>
      <c r="BW54" s="35" t="s">
        <v>243</v>
      </c>
    </row>
    <row r="55" spans="1:76" ht="198">
      <c r="A55" s="55" t="s">
        <v>85</v>
      </c>
      <c r="B55" s="55" t="s">
        <v>86</v>
      </c>
      <c r="C55" s="55" t="s">
        <v>244</v>
      </c>
      <c r="D55" s="55" t="s">
        <v>185</v>
      </c>
      <c r="E55" s="55"/>
      <c r="F55" s="55"/>
      <c r="G55" s="55" t="s">
        <v>245</v>
      </c>
      <c r="H55" s="55" t="s">
        <v>91</v>
      </c>
      <c r="I55" s="53" t="str">
        <f>A55&amp;B55&amp;C55&amp;D55&amp;E55&amp;F55</f>
        <v>ZC50_120TNK</v>
      </c>
      <c r="J55" s="194" t="s">
        <v>93</v>
      </c>
      <c r="K55" s="163" t="s">
        <v>246</v>
      </c>
      <c r="L55" s="58">
        <v>2</v>
      </c>
      <c r="M55" s="154" t="s">
        <v>247</v>
      </c>
      <c r="N55" s="194" t="s">
        <v>93</v>
      </c>
      <c r="O55" s="127" t="s">
        <v>96</v>
      </c>
      <c r="P55" s="247" t="s">
        <v>96</v>
      </c>
      <c r="Q55" s="149" t="s">
        <v>108</v>
      </c>
      <c r="R55" s="8"/>
      <c r="S55" s="8"/>
      <c r="T55" s="8"/>
      <c r="U55" s="8"/>
      <c r="V55" s="8"/>
      <c r="W55" s="8"/>
      <c r="X55" s="5"/>
      <c r="Y55" s="5"/>
      <c r="Z55" s="5"/>
      <c r="AA55" s="5"/>
      <c r="AB55" s="5"/>
      <c r="AC55" s="11"/>
      <c r="AD55" s="11"/>
      <c r="AE55" s="2"/>
      <c r="AF55" s="11"/>
      <c r="AG55" s="11"/>
      <c r="AH55" s="11"/>
      <c r="AK55" s="102"/>
      <c r="AL55" s="11"/>
      <c r="AM55" s="156"/>
      <c r="AN55" s="11"/>
      <c r="AO55" s="11"/>
      <c r="AP55" s="11"/>
      <c r="AQ55" s="126"/>
      <c r="AR55" s="11"/>
      <c r="AS55" s="11"/>
      <c r="AT55" s="11"/>
      <c r="AU55" s="11"/>
      <c r="AV55" s="11"/>
      <c r="AW55" s="11"/>
      <c r="AX55" s="11"/>
      <c r="AY55" s="11"/>
      <c r="AZ55" s="11"/>
      <c r="BA55" s="127"/>
      <c r="BB55" s="127"/>
      <c r="BC55" s="102"/>
      <c r="BD55" s="11"/>
      <c r="BE55" s="11"/>
      <c r="BF55" s="11"/>
      <c r="BG55" s="11"/>
      <c r="BH55" s="11"/>
      <c r="BI55" s="11"/>
      <c r="BJ55" s="11"/>
      <c r="BK55" s="11"/>
      <c r="BL55" s="11"/>
      <c r="BM55" s="102"/>
      <c r="BN55" s="11"/>
      <c r="BO55" s="11"/>
      <c r="BP55" s="11"/>
      <c r="BQ55" s="11"/>
      <c r="BR55" s="11"/>
      <c r="BS55" s="11"/>
      <c r="BT55" s="11"/>
      <c r="BU55" s="11"/>
      <c r="BV55" s="2"/>
      <c r="BW55" s="35"/>
    </row>
    <row r="56" spans="1:76" ht="39.6">
      <c r="A56" s="55" t="s">
        <v>85</v>
      </c>
      <c r="B56" s="55" t="s">
        <v>86</v>
      </c>
      <c r="C56" s="55" t="s">
        <v>244</v>
      </c>
      <c r="D56" s="55" t="s">
        <v>248</v>
      </c>
      <c r="E56" s="55"/>
      <c r="F56" s="55"/>
      <c r="G56" s="55" t="s">
        <v>12</v>
      </c>
      <c r="H56" s="55" t="s">
        <v>91</v>
      </c>
      <c r="I56" s="243" t="str">
        <f>A56&amp;B56&amp;C56&amp;D56&amp;E56&amp;F56</f>
        <v>ZC50_120AGI</v>
      </c>
      <c r="J56" s="194" t="s">
        <v>93</v>
      </c>
      <c r="K56" s="163" t="s">
        <v>249</v>
      </c>
      <c r="L56" s="58">
        <v>3</v>
      </c>
      <c r="M56" s="186" t="s">
        <v>250</v>
      </c>
      <c r="N56" s="127"/>
      <c r="O56" s="127" t="s">
        <v>96</v>
      </c>
      <c r="P56" s="247" t="s">
        <v>96</v>
      </c>
      <c r="Q56" s="149" t="s">
        <v>108</v>
      </c>
      <c r="R56" s="8"/>
      <c r="S56" s="8"/>
      <c r="T56" s="8"/>
      <c r="U56" s="8"/>
      <c r="V56" s="8"/>
      <c r="W56" s="8"/>
      <c r="X56" s="5"/>
      <c r="Y56" s="5"/>
      <c r="Z56" s="5"/>
      <c r="AA56" s="5"/>
      <c r="AB56" s="5"/>
      <c r="AC56" s="11"/>
      <c r="AD56" s="11"/>
      <c r="AE56" s="2"/>
      <c r="AF56" s="11"/>
      <c r="AG56" s="11"/>
      <c r="AH56" s="11"/>
      <c r="AI56" s="11"/>
      <c r="AJ56" s="11"/>
      <c r="AK56" s="102"/>
      <c r="AL56" s="11"/>
      <c r="AM56" s="156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02"/>
      <c r="BD56" s="11"/>
      <c r="BE56" s="11"/>
      <c r="BF56" s="11"/>
      <c r="BG56" s="11"/>
      <c r="BH56" s="11"/>
      <c r="BI56" s="11"/>
      <c r="BJ56" s="11"/>
      <c r="BK56" s="11"/>
      <c r="BL56" s="11"/>
      <c r="BM56" s="102"/>
      <c r="BN56" s="11"/>
      <c r="BO56" s="11"/>
      <c r="BP56" s="11"/>
      <c r="BQ56" s="11"/>
      <c r="BR56" s="11"/>
      <c r="BS56" s="11"/>
      <c r="BT56" s="11"/>
      <c r="BU56" s="11"/>
      <c r="BV56" s="37"/>
      <c r="BW56" s="35"/>
      <c r="BX56" s="1"/>
    </row>
    <row r="57" spans="1:76" ht="17.45">
      <c r="A57" s="55" t="s">
        <v>85</v>
      </c>
      <c r="B57" s="55" t="s">
        <v>86</v>
      </c>
      <c r="C57" s="55" t="s">
        <v>244</v>
      </c>
      <c r="D57" s="55" t="s">
        <v>248</v>
      </c>
      <c r="E57" s="55" t="s">
        <v>86</v>
      </c>
      <c r="F57" s="55" t="s">
        <v>151</v>
      </c>
      <c r="G57" s="55" t="s">
        <v>90</v>
      </c>
      <c r="H57" s="55" t="s">
        <v>91</v>
      </c>
      <c r="I57" s="243" t="str">
        <f>A57&amp;B57&amp;C57&amp;D57&amp;E57&amp;F57</f>
        <v>ZC50_120AGI_M01</v>
      </c>
      <c r="J57" s="194" t="s">
        <v>93</v>
      </c>
      <c r="K57" s="163" t="s">
        <v>251</v>
      </c>
      <c r="L57" s="11">
        <v>3</v>
      </c>
      <c r="M57" s="154" t="str">
        <f>""&amp;S57&amp;",V, 3Ph, 50 Hz, high efficiency IE3, 1500 RPM,"&amp;R57&amp;", kW"</f>
        <v>400,V, 3Ph, 50 Hz, high efficiency IE3, 1500 RPM,5.5, kW</v>
      </c>
      <c r="N57" s="127"/>
      <c r="O57" s="127" t="s">
        <v>96</v>
      </c>
      <c r="P57" s="247" t="s">
        <v>96</v>
      </c>
      <c r="Q57" s="149" t="s">
        <v>97</v>
      </c>
      <c r="R57" s="8">
        <v>5.5</v>
      </c>
      <c r="S57" s="8">
        <v>400</v>
      </c>
      <c r="T57" s="8"/>
      <c r="U57" s="8"/>
      <c r="V57" s="8"/>
      <c r="W57" s="8"/>
      <c r="X57" s="5" t="s">
        <v>154</v>
      </c>
      <c r="Y57" s="5"/>
      <c r="Z57" s="5"/>
      <c r="AA57" s="5"/>
      <c r="AB57" s="5"/>
      <c r="AC57" s="11"/>
      <c r="AD57" s="11"/>
      <c r="AE57" s="2"/>
      <c r="AF57" s="11"/>
      <c r="AG57" s="11"/>
      <c r="AH57" s="11"/>
      <c r="AI57" s="11"/>
      <c r="AJ57" s="11"/>
      <c r="AK57" s="102"/>
      <c r="AL57" s="11"/>
      <c r="AM57" s="156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02"/>
      <c r="BD57" s="11"/>
      <c r="BE57" s="11"/>
      <c r="BF57" s="11"/>
      <c r="BG57" s="11"/>
      <c r="BH57" s="11"/>
      <c r="BI57" s="11"/>
      <c r="BJ57" s="11"/>
      <c r="BK57" s="11"/>
      <c r="BL57" s="11"/>
      <c r="BM57" s="102"/>
      <c r="BN57" s="11"/>
      <c r="BO57" s="11"/>
      <c r="BP57" s="11"/>
      <c r="BQ57" s="11"/>
      <c r="BR57" s="11"/>
      <c r="BS57" s="11"/>
      <c r="BT57" s="11"/>
      <c r="BU57" s="11"/>
      <c r="BV57" s="37"/>
      <c r="BW57" s="35"/>
    </row>
    <row r="58" spans="1:76" ht="34.9">
      <c r="A58" s="55" t="s">
        <v>85</v>
      </c>
      <c r="B58" s="55" t="s">
        <v>86</v>
      </c>
      <c r="C58" s="55" t="s">
        <v>244</v>
      </c>
      <c r="D58" s="55" t="s">
        <v>185</v>
      </c>
      <c r="E58" s="55" t="s">
        <v>86</v>
      </c>
      <c r="F58" s="55" t="s">
        <v>186</v>
      </c>
      <c r="G58" s="55" t="s">
        <v>90</v>
      </c>
      <c r="H58" s="55" t="s">
        <v>91</v>
      </c>
      <c r="I58" s="53" t="str">
        <f t="shared" ref="I58" si="9">A58&amp;B58&amp;C58&amp;D58&amp;E58&amp;F58</f>
        <v>ZC50_120TNK_LT01</v>
      </c>
      <c r="J58" s="194" t="s">
        <v>93</v>
      </c>
      <c r="K58" s="163" t="s">
        <v>252</v>
      </c>
      <c r="L58" s="58">
        <v>3</v>
      </c>
      <c r="M58" s="173" t="s">
        <v>253</v>
      </c>
      <c r="N58" s="194" t="s">
        <v>93</v>
      </c>
      <c r="O58" s="127" t="s">
        <v>96</v>
      </c>
      <c r="P58" s="247" t="s">
        <v>96</v>
      </c>
      <c r="Q58" s="149" t="s">
        <v>97</v>
      </c>
      <c r="R58" s="8"/>
      <c r="S58" s="8">
        <v>24</v>
      </c>
      <c r="T58" s="8"/>
      <c r="U58" s="8" t="s">
        <v>98</v>
      </c>
      <c r="V58" s="8"/>
      <c r="W58" s="8"/>
      <c r="X58" s="5"/>
      <c r="Y58" s="237" t="s">
        <v>254</v>
      </c>
      <c r="Z58" s="5"/>
      <c r="AA58" s="5"/>
      <c r="AB58" s="7"/>
      <c r="AC58" s="90"/>
      <c r="AD58" s="90"/>
      <c r="AE58" s="8"/>
      <c r="AF58" s="90"/>
      <c r="AG58" s="90"/>
      <c r="AH58" s="90"/>
      <c r="AK58" s="102"/>
      <c r="AL58" s="11"/>
      <c r="AM58" s="156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02"/>
      <c r="BD58" s="11"/>
      <c r="BE58" s="11"/>
      <c r="BF58" s="11"/>
      <c r="BG58" s="11"/>
      <c r="BH58" s="11"/>
      <c r="BI58" s="11"/>
      <c r="BJ58" s="11"/>
      <c r="BK58" s="11"/>
      <c r="BL58" s="11"/>
      <c r="BM58" s="102"/>
      <c r="BN58" s="11"/>
      <c r="BO58" s="11"/>
      <c r="BP58" s="11"/>
      <c r="BQ58" s="11"/>
      <c r="BR58" s="11"/>
      <c r="BS58" s="11"/>
      <c r="BT58" s="25"/>
      <c r="BU58" s="25"/>
      <c r="BV58" s="2"/>
      <c r="BW58" s="35" t="s">
        <v>116</v>
      </c>
    </row>
    <row r="59" spans="1:76" ht="34.9">
      <c r="A59" s="55" t="s">
        <v>85</v>
      </c>
      <c r="B59" s="55" t="s">
        <v>86</v>
      </c>
      <c r="C59" s="55" t="s">
        <v>244</v>
      </c>
      <c r="D59" s="55" t="s">
        <v>185</v>
      </c>
      <c r="E59" s="55" t="s">
        <v>86</v>
      </c>
      <c r="F59" s="55" t="s">
        <v>255</v>
      </c>
      <c r="G59" s="55" t="s">
        <v>90</v>
      </c>
      <c r="H59" s="55" t="s">
        <v>91</v>
      </c>
      <c r="I59" s="53" t="str">
        <f t="shared" si="0"/>
        <v>ZC50_120TNK_LS01</v>
      </c>
      <c r="J59" s="194" t="s">
        <v>93</v>
      </c>
      <c r="K59" s="163" t="s">
        <v>256</v>
      </c>
      <c r="L59" s="58">
        <v>3</v>
      </c>
      <c r="M59" s="168" t="s">
        <v>257</v>
      </c>
      <c r="N59" s="194" t="s">
        <v>93</v>
      </c>
      <c r="O59" s="127" t="s">
        <v>96</v>
      </c>
      <c r="P59" s="247" t="s">
        <v>96</v>
      </c>
      <c r="Q59" s="149" t="s">
        <v>97</v>
      </c>
      <c r="R59" s="8"/>
      <c r="S59" s="8">
        <v>24</v>
      </c>
      <c r="T59" s="8"/>
      <c r="U59" s="8" t="s">
        <v>98</v>
      </c>
      <c r="V59" s="8"/>
      <c r="W59" s="8"/>
      <c r="X59" s="5"/>
      <c r="Y59" s="5" t="s">
        <v>99</v>
      </c>
      <c r="Z59" s="5"/>
      <c r="AA59" s="5"/>
      <c r="AB59" s="5"/>
      <c r="AC59" s="11"/>
      <c r="AD59" s="11"/>
      <c r="AE59" s="2"/>
      <c r="AF59" s="11"/>
      <c r="AG59" s="11"/>
      <c r="AH59" s="11"/>
      <c r="AK59" s="102"/>
      <c r="AL59" s="11"/>
      <c r="AM59" s="156"/>
      <c r="AN59" s="11"/>
      <c r="AO59" s="11"/>
      <c r="AP59" s="11"/>
      <c r="AQ59" s="126"/>
      <c r="AR59" s="11"/>
      <c r="AS59" s="11"/>
      <c r="AT59" s="11"/>
      <c r="AU59" s="11"/>
      <c r="AV59" s="11"/>
      <c r="AW59" s="11"/>
      <c r="AX59" s="11"/>
      <c r="AY59" s="11"/>
      <c r="AZ59" s="11"/>
      <c r="BA59" s="127"/>
      <c r="BB59" s="127"/>
      <c r="BC59" s="102"/>
      <c r="BD59" s="11"/>
      <c r="BE59" s="11"/>
      <c r="BF59" s="11"/>
      <c r="BG59" s="11"/>
      <c r="BH59" s="11"/>
      <c r="BI59" s="11"/>
      <c r="BJ59" s="11"/>
      <c r="BK59" s="11"/>
      <c r="BL59" s="11"/>
      <c r="BM59" s="102"/>
      <c r="BN59" s="11"/>
      <c r="BO59" s="11"/>
      <c r="BP59" s="11"/>
      <c r="BQ59" s="11"/>
      <c r="BR59" s="11"/>
      <c r="BS59" s="11"/>
      <c r="BT59" s="11"/>
      <c r="BU59" s="11"/>
      <c r="BV59" s="2"/>
      <c r="BW59" s="35"/>
    </row>
    <row r="60" spans="1:76" ht="34.9">
      <c r="A60" s="55" t="s">
        <v>85</v>
      </c>
      <c r="B60" s="55" t="s">
        <v>86</v>
      </c>
      <c r="C60" s="55" t="s">
        <v>244</v>
      </c>
      <c r="D60" s="55" t="s">
        <v>185</v>
      </c>
      <c r="E60" s="55" t="s">
        <v>86</v>
      </c>
      <c r="F60" s="55" t="s">
        <v>258</v>
      </c>
      <c r="G60" s="55" t="s">
        <v>90</v>
      </c>
      <c r="H60" s="55" t="s">
        <v>91</v>
      </c>
      <c r="I60" s="53" t="str">
        <f t="shared" si="0"/>
        <v>ZC50_120TNK_LS02</v>
      </c>
      <c r="J60" s="194" t="s">
        <v>93</v>
      </c>
      <c r="K60" s="163" t="s">
        <v>259</v>
      </c>
      <c r="L60" s="58">
        <v>3</v>
      </c>
      <c r="M60" s="168" t="s">
        <v>257</v>
      </c>
      <c r="N60" s="194" t="s">
        <v>93</v>
      </c>
      <c r="O60" s="127" t="s">
        <v>96</v>
      </c>
      <c r="P60" s="247" t="s">
        <v>96</v>
      </c>
      <c r="Q60" s="149" t="s">
        <v>97</v>
      </c>
      <c r="R60" s="8"/>
      <c r="S60" s="8">
        <v>24</v>
      </c>
      <c r="T60" s="8"/>
      <c r="U60" s="8" t="s">
        <v>98</v>
      </c>
      <c r="V60" s="8"/>
      <c r="W60" s="8"/>
      <c r="X60" s="5"/>
      <c r="Y60" s="5" t="s">
        <v>99</v>
      </c>
      <c r="Z60" s="5"/>
      <c r="AA60" s="5"/>
      <c r="AB60" s="5"/>
      <c r="AC60" s="11"/>
      <c r="AD60" s="11"/>
      <c r="AE60" s="2"/>
      <c r="AF60" s="11"/>
      <c r="AG60" s="11"/>
      <c r="AH60" s="11"/>
      <c r="AK60" s="102"/>
      <c r="AL60" s="11"/>
      <c r="AM60" s="156"/>
      <c r="AN60" s="11"/>
      <c r="AO60" s="11"/>
      <c r="AP60" s="11"/>
      <c r="AQ60" s="126"/>
      <c r="AR60" s="11"/>
      <c r="AS60" s="11"/>
      <c r="AT60" s="11"/>
      <c r="AU60" s="11"/>
      <c r="AV60" s="11"/>
      <c r="AW60" s="11"/>
      <c r="AX60" s="11"/>
      <c r="AY60" s="11"/>
      <c r="AZ60" s="11"/>
      <c r="BA60" s="127"/>
      <c r="BB60" s="127"/>
      <c r="BC60" s="102"/>
      <c r="BD60" s="11"/>
      <c r="BE60" s="11"/>
      <c r="BF60" s="11"/>
      <c r="BG60" s="11"/>
      <c r="BH60" s="11"/>
      <c r="BI60" s="11"/>
      <c r="BJ60" s="11"/>
      <c r="BK60" s="11"/>
      <c r="BL60" s="11"/>
      <c r="BM60" s="102"/>
      <c r="BN60" s="11"/>
      <c r="BO60" s="11"/>
      <c r="BP60" s="11"/>
      <c r="BQ60" s="11"/>
      <c r="BR60" s="11"/>
      <c r="BS60" s="11"/>
      <c r="BT60" s="11"/>
      <c r="BU60" s="11"/>
      <c r="BV60" s="2"/>
      <c r="BW60" s="35"/>
    </row>
    <row r="61" spans="1:76" ht="17.45">
      <c r="A61" s="55" t="s">
        <v>85</v>
      </c>
      <c r="B61" s="55" t="s">
        <v>86</v>
      </c>
      <c r="C61" s="55" t="s">
        <v>260</v>
      </c>
      <c r="D61" s="55" t="s">
        <v>197</v>
      </c>
      <c r="E61" s="55"/>
      <c r="F61" s="55"/>
      <c r="G61" s="55" t="s">
        <v>119</v>
      </c>
      <c r="H61" s="55" t="s">
        <v>91</v>
      </c>
      <c r="I61" s="53" t="str">
        <f t="shared" si="0"/>
        <v>ZC50_127VAM</v>
      </c>
      <c r="J61" s="194" t="s">
        <v>93</v>
      </c>
      <c r="K61" s="163" t="s">
        <v>261</v>
      </c>
      <c r="L61" s="58">
        <v>3</v>
      </c>
      <c r="M61" s="168" t="str">
        <f xml:space="preserve"> "Full Bore Ball Valve DN"&amp;AM61&amp;", Flanged"</f>
        <v>Full Bore Ball Valve DN100, Flanged</v>
      </c>
      <c r="N61" s="194" t="s">
        <v>93</v>
      </c>
      <c r="O61" s="127" t="s">
        <v>96</v>
      </c>
      <c r="P61" s="247" t="s">
        <v>96</v>
      </c>
      <c r="Q61" s="149" t="s">
        <v>108</v>
      </c>
      <c r="R61" s="8"/>
      <c r="S61" s="8"/>
      <c r="T61" s="8"/>
      <c r="U61" s="8"/>
      <c r="V61" s="8"/>
      <c r="W61" s="8"/>
      <c r="X61" s="5"/>
      <c r="Y61" s="5"/>
      <c r="Z61" s="5"/>
      <c r="AA61" s="5"/>
      <c r="AB61" s="5"/>
      <c r="AC61" s="11"/>
      <c r="AD61" s="11"/>
      <c r="AE61" s="2"/>
      <c r="AF61" s="11"/>
      <c r="AG61" s="11"/>
      <c r="AH61" s="11"/>
      <c r="AK61" s="102"/>
      <c r="AL61" s="11" t="s">
        <v>100</v>
      </c>
      <c r="AM61" s="156">
        <v>100</v>
      </c>
      <c r="AN61" s="11"/>
      <c r="AO61" s="11"/>
      <c r="AP61" s="11"/>
      <c r="AQ61" s="126"/>
      <c r="AR61" s="11"/>
      <c r="AS61" s="11"/>
      <c r="AT61" s="11"/>
      <c r="AU61" s="11"/>
      <c r="AV61" s="11"/>
      <c r="AW61" s="11"/>
      <c r="AX61" s="11"/>
      <c r="AY61" s="11"/>
      <c r="AZ61" s="11"/>
      <c r="BA61" s="127"/>
      <c r="BB61" s="127"/>
      <c r="BC61" s="102"/>
      <c r="BD61" s="11"/>
      <c r="BE61" s="11"/>
      <c r="BF61" s="11"/>
      <c r="BG61" s="11"/>
      <c r="BH61" s="11"/>
      <c r="BI61" s="11"/>
      <c r="BJ61" s="11"/>
      <c r="BK61" s="11"/>
      <c r="BL61" s="11"/>
      <c r="BM61" s="102"/>
      <c r="BN61" s="11"/>
      <c r="BO61" s="11"/>
      <c r="BP61" s="11"/>
      <c r="BQ61" s="11"/>
      <c r="BR61" s="11"/>
      <c r="BS61" s="11"/>
      <c r="BT61" s="11"/>
      <c r="BU61" s="11"/>
      <c r="BV61" s="2"/>
      <c r="BW61" s="35"/>
    </row>
    <row r="62" spans="1:76" ht="17.45">
      <c r="A62" s="55" t="s">
        <v>85</v>
      </c>
      <c r="B62" s="55" t="s">
        <v>86</v>
      </c>
      <c r="C62" s="55" t="s">
        <v>262</v>
      </c>
      <c r="D62" s="55" t="s">
        <v>197</v>
      </c>
      <c r="E62" s="55"/>
      <c r="F62" s="55"/>
      <c r="G62" s="55" t="s">
        <v>119</v>
      </c>
      <c r="H62" s="55" t="s">
        <v>91</v>
      </c>
      <c r="I62" s="53" t="str">
        <f t="shared" si="0"/>
        <v>ZC50_129VAM</v>
      </c>
      <c r="J62" s="194" t="s">
        <v>93</v>
      </c>
      <c r="K62" s="163" t="s">
        <v>263</v>
      </c>
      <c r="L62" s="58">
        <v>3</v>
      </c>
      <c r="M62" s="168" t="str">
        <f xml:space="preserve"> "Full Bore Ball Valve DN"&amp;AM62&amp;", Flanged"</f>
        <v>Full Bore Ball Valve DN80, Flanged</v>
      </c>
      <c r="N62" s="194" t="s">
        <v>93</v>
      </c>
      <c r="O62" s="127" t="s">
        <v>96</v>
      </c>
      <c r="P62" s="247" t="s">
        <v>96</v>
      </c>
      <c r="Q62" s="149" t="s">
        <v>108</v>
      </c>
      <c r="R62" s="8"/>
      <c r="S62" s="8"/>
      <c r="T62" s="8"/>
      <c r="U62" s="8"/>
      <c r="V62" s="8"/>
      <c r="W62" s="8"/>
      <c r="X62" s="5"/>
      <c r="Y62" s="5"/>
      <c r="Z62" s="5"/>
      <c r="AA62" s="5"/>
      <c r="AB62" s="5"/>
      <c r="AC62" s="11"/>
      <c r="AD62" s="11"/>
      <c r="AE62" s="2"/>
      <c r="AF62" s="11"/>
      <c r="AG62" s="11"/>
      <c r="AH62" s="11"/>
      <c r="AK62" s="102"/>
      <c r="AL62" s="11" t="s">
        <v>100</v>
      </c>
      <c r="AM62" s="156">
        <v>80</v>
      </c>
      <c r="AN62" s="11"/>
      <c r="AO62" s="11"/>
      <c r="AP62" s="11"/>
      <c r="AQ62" s="126"/>
      <c r="AR62" s="11"/>
      <c r="AS62" s="11"/>
      <c r="AT62" s="11"/>
      <c r="AU62" s="11"/>
      <c r="AV62" s="11"/>
      <c r="AW62" s="11"/>
      <c r="AX62" s="11"/>
      <c r="AY62" s="11"/>
      <c r="AZ62" s="11"/>
      <c r="BA62" s="127"/>
      <c r="BB62" s="127"/>
      <c r="BC62" s="102"/>
      <c r="BD62" s="11"/>
      <c r="BE62" s="11"/>
      <c r="BF62" s="11"/>
      <c r="BG62" s="11"/>
      <c r="BH62" s="11"/>
      <c r="BI62" s="11"/>
      <c r="BJ62" s="11"/>
      <c r="BK62" s="11"/>
      <c r="BL62" s="11"/>
      <c r="BM62" s="102"/>
      <c r="BN62" s="11"/>
      <c r="BO62" s="11"/>
      <c r="BP62" s="11"/>
      <c r="BQ62" s="11"/>
      <c r="BR62" s="11"/>
      <c r="BS62" s="11"/>
      <c r="BT62" s="11"/>
      <c r="BU62" s="11"/>
      <c r="BV62" s="2"/>
      <c r="BW62" s="35"/>
    </row>
    <row r="63" spans="1:76" ht="26.45">
      <c r="A63" s="55" t="s">
        <v>85</v>
      </c>
      <c r="B63" s="55" t="s">
        <v>86</v>
      </c>
      <c r="C63" s="55" t="s">
        <v>264</v>
      </c>
      <c r="D63" s="55" t="s">
        <v>231</v>
      </c>
      <c r="E63" s="55" t="s">
        <v>86</v>
      </c>
      <c r="F63" s="55" t="s">
        <v>265</v>
      </c>
      <c r="G63" s="55" t="s">
        <v>106</v>
      </c>
      <c r="H63" s="55" t="s">
        <v>91</v>
      </c>
      <c r="I63" s="53" t="str">
        <f t="shared" si="0"/>
        <v>ZC50_130WTR_080S1</v>
      </c>
      <c r="J63" s="194" t="s">
        <v>93</v>
      </c>
      <c r="K63" s="163" t="s">
        <v>266</v>
      </c>
      <c r="L63" s="58">
        <v>3</v>
      </c>
      <c r="M63" s="168" t="str">
        <f>CONCATENATE("DN ",AM63,"mm - OD ",AO63,"mm - Length ",AP63,"
as per GMT drawing 10190-C50-DMF-GMT-XXX")</f>
        <v>DN 80mm - OD mm - Length 
as per GMT drawing 10190-C50-DMF-GMT-XXX</v>
      </c>
      <c r="N63" s="194" t="s">
        <v>93</v>
      </c>
      <c r="O63" s="127" t="s">
        <v>96</v>
      </c>
      <c r="P63" s="247" t="s">
        <v>96</v>
      </c>
      <c r="Q63" s="149" t="s">
        <v>108</v>
      </c>
      <c r="R63" s="8"/>
      <c r="S63" s="8"/>
      <c r="T63" s="8"/>
      <c r="U63" s="8"/>
      <c r="V63" s="8"/>
      <c r="W63" s="8"/>
      <c r="X63" s="5"/>
      <c r="Y63" s="5"/>
      <c r="Z63" s="5"/>
      <c r="AA63" s="5"/>
      <c r="AB63" s="5"/>
      <c r="AC63" s="11"/>
      <c r="AD63" s="11"/>
      <c r="AE63" s="2"/>
      <c r="AF63" s="11"/>
      <c r="AG63" s="11"/>
      <c r="AH63" s="11"/>
      <c r="AK63" s="102"/>
      <c r="AL63" s="11" t="s">
        <v>100</v>
      </c>
      <c r="AM63" s="156">
        <v>80</v>
      </c>
      <c r="AN63" s="11"/>
      <c r="AO63" s="11"/>
      <c r="AP63" s="11"/>
      <c r="AQ63" s="126"/>
      <c r="AR63" s="11"/>
      <c r="AS63" s="11"/>
      <c r="AT63" s="11"/>
      <c r="AU63" s="11"/>
      <c r="AV63" s="11"/>
      <c r="AW63" s="11"/>
      <c r="AX63" s="11"/>
      <c r="AY63" s="11"/>
      <c r="AZ63" s="11"/>
      <c r="BA63" s="127"/>
      <c r="BB63" s="127"/>
      <c r="BC63" s="102"/>
      <c r="BD63" s="11"/>
      <c r="BE63" s="11"/>
      <c r="BF63" s="11"/>
      <c r="BG63" s="11"/>
      <c r="BH63" s="11"/>
      <c r="BI63" s="11"/>
      <c r="BJ63" s="11"/>
      <c r="BK63" s="11"/>
      <c r="BL63" s="11"/>
      <c r="BM63" s="102"/>
      <c r="BN63" s="11"/>
      <c r="BO63" s="11"/>
      <c r="BP63" s="11"/>
      <c r="BQ63" s="11"/>
      <c r="BR63" s="11"/>
      <c r="BS63" s="11"/>
      <c r="BT63" s="11"/>
      <c r="BU63" s="11"/>
      <c r="BV63" s="2"/>
      <c r="BW63" s="35"/>
    </row>
    <row r="64" spans="1:76" ht="17.45">
      <c r="A64" s="55" t="s">
        <v>85</v>
      </c>
      <c r="B64" s="55" t="s">
        <v>86</v>
      </c>
      <c r="C64" s="55" t="s">
        <v>267</v>
      </c>
      <c r="D64" s="55" t="s">
        <v>231</v>
      </c>
      <c r="E64" s="55" t="s">
        <v>86</v>
      </c>
      <c r="F64" s="55" t="s">
        <v>268</v>
      </c>
      <c r="G64" s="55" t="s">
        <v>106</v>
      </c>
      <c r="H64" s="55" t="s">
        <v>91</v>
      </c>
      <c r="I64" s="53" t="str">
        <f t="shared" si="0"/>
        <v>ZC50_147WTR_032S1</v>
      </c>
      <c r="J64" s="194" t="s">
        <v>93</v>
      </c>
      <c r="K64" s="163" t="s">
        <v>269</v>
      </c>
      <c r="L64" s="58">
        <v>3</v>
      </c>
      <c r="M64" s="168" t="str">
        <f>CONCATENATE("DN ",AM64,"mm - OD ",AO64,"mm - Length ",AP64,"As per SKID01WSH")</f>
        <v>DN 80mm - OD mm - Length As per SKID01WSH</v>
      </c>
      <c r="N64" s="194" t="s">
        <v>93</v>
      </c>
      <c r="O64" s="127" t="s">
        <v>96</v>
      </c>
      <c r="P64" s="247" t="s">
        <v>96</v>
      </c>
      <c r="Q64" s="149" t="s">
        <v>108</v>
      </c>
      <c r="R64" s="8"/>
      <c r="S64" s="8"/>
      <c r="T64" s="8"/>
      <c r="U64" s="8"/>
      <c r="V64" s="8"/>
      <c r="W64" s="8"/>
      <c r="X64" s="5"/>
      <c r="Y64" s="5"/>
      <c r="Z64" s="5"/>
      <c r="AA64" s="5"/>
      <c r="AB64" s="5"/>
      <c r="AC64" s="11"/>
      <c r="AD64" s="11"/>
      <c r="AE64" s="2"/>
      <c r="AF64" s="11"/>
      <c r="AG64" s="11"/>
      <c r="AH64" s="11"/>
      <c r="AK64" s="102"/>
      <c r="AL64" s="11" t="s">
        <v>100</v>
      </c>
      <c r="AM64" s="156">
        <v>80</v>
      </c>
      <c r="AN64" s="11"/>
      <c r="AO64" s="11"/>
      <c r="AP64" s="11"/>
      <c r="AQ64" s="126"/>
      <c r="AR64" s="11"/>
      <c r="AS64" s="11"/>
      <c r="AT64" s="11"/>
      <c r="AU64" s="11"/>
      <c r="AV64" s="11"/>
      <c r="AW64" s="11"/>
      <c r="AX64" s="11"/>
      <c r="AY64" s="11"/>
      <c r="AZ64" s="11"/>
      <c r="BA64" s="127"/>
      <c r="BB64" s="127"/>
      <c r="BC64" s="102"/>
      <c r="BD64" s="11"/>
      <c r="BE64" s="11"/>
      <c r="BF64" s="11"/>
      <c r="BG64" s="11"/>
      <c r="BH64" s="11"/>
      <c r="BI64" s="11"/>
      <c r="BJ64" s="11"/>
      <c r="BK64" s="11"/>
      <c r="BL64" s="11"/>
      <c r="BM64" s="102"/>
      <c r="BN64" s="11"/>
      <c r="BO64" s="11"/>
      <c r="BP64" s="11"/>
      <c r="BQ64" s="11"/>
      <c r="BR64" s="11"/>
      <c r="BS64" s="11"/>
      <c r="BT64" s="11"/>
      <c r="BU64" s="11"/>
      <c r="BV64" s="2"/>
      <c r="BW64" s="35"/>
    </row>
    <row r="65" spans="1:75" ht="52.9">
      <c r="A65" s="55" t="s">
        <v>85</v>
      </c>
      <c r="B65" s="55" t="s">
        <v>86</v>
      </c>
      <c r="C65" s="55" t="s">
        <v>270</v>
      </c>
      <c r="D65" s="55" t="s">
        <v>271</v>
      </c>
      <c r="E65" s="55"/>
      <c r="F65" s="55"/>
      <c r="G65" s="55" t="s">
        <v>272</v>
      </c>
      <c r="H65" s="55" t="s">
        <v>91</v>
      </c>
      <c r="I65" s="53" t="str">
        <f t="shared" si="0"/>
        <v>ZC50_150PMP</v>
      </c>
      <c r="J65" s="194" t="s">
        <v>93</v>
      </c>
      <c r="K65" s="163" t="s">
        <v>273</v>
      </c>
      <c r="L65" s="58">
        <v>2</v>
      </c>
      <c r="M65" s="168" t="s">
        <v>274</v>
      </c>
      <c r="N65" s="194" t="s">
        <v>93</v>
      </c>
      <c r="O65" s="127" t="s">
        <v>96</v>
      </c>
      <c r="P65" s="247" t="s">
        <v>96</v>
      </c>
      <c r="Q65" s="149" t="s">
        <v>108</v>
      </c>
      <c r="R65" s="8"/>
      <c r="S65" s="8"/>
      <c r="T65" s="8"/>
      <c r="U65" s="8"/>
      <c r="V65" s="8"/>
      <c r="W65" s="8"/>
      <c r="X65" s="5"/>
      <c r="Y65" s="5"/>
      <c r="Z65" s="5"/>
      <c r="AA65" s="5"/>
      <c r="AB65" s="5"/>
      <c r="AC65" s="11"/>
      <c r="AD65" s="11"/>
      <c r="AE65" s="2"/>
      <c r="AF65" s="11"/>
      <c r="AG65" s="11"/>
      <c r="AH65" s="11"/>
      <c r="AK65" s="102"/>
      <c r="AL65" s="11" t="s">
        <v>100</v>
      </c>
      <c r="AM65" s="156">
        <v>32</v>
      </c>
      <c r="AN65" s="11"/>
      <c r="AO65" s="11"/>
      <c r="AP65" s="11"/>
      <c r="AQ65" s="126"/>
      <c r="AR65" s="11"/>
      <c r="AS65" s="11"/>
      <c r="AT65" s="11"/>
      <c r="AU65" s="11"/>
      <c r="AV65" s="11"/>
      <c r="AW65" s="11"/>
      <c r="AX65" s="11"/>
      <c r="AY65" s="11"/>
      <c r="AZ65" s="11"/>
      <c r="BA65" s="127"/>
      <c r="BB65" s="127"/>
      <c r="BC65" s="102"/>
      <c r="BD65" s="11"/>
      <c r="BE65" s="11"/>
      <c r="BF65" s="11"/>
      <c r="BG65" s="11"/>
      <c r="BH65" s="11"/>
      <c r="BI65" s="11"/>
      <c r="BJ65" s="11"/>
      <c r="BK65" s="11"/>
      <c r="BL65" s="11"/>
      <c r="BM65" s="102"/>
      <c r="BN65" s="11"/>
      <c r="BO65" s="11"/>
      <c r="BP65" s="11"/>
      <c r="BQ65" s="11"/>
      <c r="BR65" s="11"/>
      <c r="BS65" s="11"/>
      <c r="BT65" s="11"/>
      <c r="BU65" s="11"/>
      <c r="BV65" s="2"/>
      <c r="BW65" s="35"/>
    </row>
    <row r="66" spans="1:75" ht="17.45">
      <c r="A66" s="55" t="s">
        <v>85</v>
      </c>
      <c r="B66" s="55" t="s">
        <v>86</v>
      </c>
      <c r="C66" s="55" t="s">
        <v>270</v>
      </c>
      <c r="D66" s="55" t="s">
        <v>271</v>
      </c>
      <c r="E66" s="55" t="s">
        <v>86</v>
      </c>
      <c r="F66" s="55" t="s">
        <v>275</v>
      </c>
      <c r="G66" s="55" t="s">
        <v>152</v>
      </c>
      <c r="H66" s="55" t="s">
        <v>91</v>
      </c>
      <c r="I66" s="53" t="str">
        <f t="shared" si="0"/>
        <v>ZC50_150PMP_M1</v>
      </c>
      <c r="J66" s="194" t="s">
        <v>93</v>
      </c>
      <c r="K66" s="163" t="s">
        <v>276</v>
      </c>
      <c r="L66" s="58">
        <v>3</v>
      </c>
      <c r="M66" s="168" t="str">
        <f>CONCATENATE(S66,"V, 3Ph, 50 Hz, efficiency IE2, 1500RPM, ",R66, " kW")</f>
        <v>400V, 3Ph, 50 Hz, efficiency IE2, 1500RPM, TBC kW</v>
      </c>
      <c r="N66" s="194" t="s">
        <v>93</v>
      </c>
      <c r="O66" s="127" t="s">
        <v>96</v>
      </c>
      <c r="P66" s="247" t="s">
        <v>96</v>
      </c>
      <c r="Q66" s="149" t="s">
        <v>97</v>
      </c>
      <c r="R66" s="8" t="s">
        <v>96</v>
      </c>
      <c r="S66" s="8">
        <v>400</v>
      </c>
      <c r="T66" s="8" t="s">
        <v>98</v>
      </c>
      <c r="U66" s="8"/>
      <c r="V66" s="8"/>
      <c r="W66" s="8"/>
      <c r="X66" s="5" t="s">
        <v>154</v>
      </c>
      <c r="Y66" s="5"/>
      <c r="Z66" s="5"/>
      <c r="AA66" s="5"/>
      <c r="AB66" s="5"/>
      <c r="AC66" s="11"/>
      <c r="AD66" s="11"/>
      <c r="AE66" s="2"/>
      <c r="AF66" s="11"/>
      <c r="AG66" s="11"/>
      <c r="AH66" s="11"/>
      <c r="AK66" s="102"/>
      <c r="AL66" s="11"/>
      <c r="AM66" s="156"/>
      <c r="AN66" s="11"/>
      <c r="AO66" s="11"/>
      <c r="AP66" s="11"/>
      <c r="AQ66" s="126"/>
      <c r="AR66" s="11"/>
      <c r="AS66" s="11"/>
      <c r="AT66" s="11"/>
      <c r="AU66" s="11"/>
      <c r="AV66" s="11"/>
      <c r="AW66" s="11"/>
      <c r="AX66" s="11"/>
      <c r="AY66" s="11"/>
      <c r="AZ66" s="11"/>
      <c r="BA66" s="127"/>
      <c r="BB66" s="127"/>
      <c r="BC66" s="102"/>
      <c r="BD66" s="11"/>
      <c r="BE66" s="11"/>
      <c r="BF66" s="11"/>
      <c r="BG66" s="11"/>
      <c r="BH66" s="11"/>
      <c r="BI66" s="11"/>
      <c r="BJ66" s="11"/>
      <c r="BK66" s="11"/>
      <c r="BL66" s="11"/>
      <c r="BM66" s="102"/>
      <c r="BN66" s="11"/>
      <c r="BO66" s="11"/>
      <c r="BP66" s="11"/>
      <c r="BQ66" s="11"/>
      <c r="BR66" s="11"/>
      <c r="BS66" s="11"/>
      <c r="BT66" s="11"/>
      <c r="BU66" s="11"/>
      <c r="BV66" s="2"/>
      <c r="BW66" s="35"/>
    </row>
    <row r="67" spans="1:75" ht="26.45">
      <c r="A67" s="55" t="s">
        <v>85</v>
      </c>
      <c r="B67" s="55" t="s">
        <v>86</v>
      </c>
      <c r="C67" s="55" t="s">
        <v>277</v>
      </c>
      <c r="D67" s="55" t="s">
        <v>278</v>
      </c>
      <c r="E67" s="55"/>
      <c r="F67" s="55"/>
      <c r="G67" s="55" t="s">
        <v>279</v>
      </c>
      <c r="H67" s="55" t="s">
        <v>91</v>
      </c>
      <c r="I67" s="53" t="str">
        <f t="shared" si="0"/>
        <v>ZC50_SKID01WSH</v>
      </c>
      <c r="J67" s="194" t="s">
        <v>93</v>
      </c>
      <c r="K67" s="163" t="s">
        <v>280</v>
      </c>
      <c r="L67" s="58">
        <v>2</v>
      </c>
      <c r="M67" s="168" t="s">
        <v>281</v>
      </c>
      <c r="N67" s="194" t="s">
        <v>93</v>
      </c>
      <c r="O67" s="127" t="s">
        <v>96</v>
      </c>
      <c r="P67" s="247" t="s">
        <v>96</v>
      </c>
      <c r="Q67" s="149" t="s">
        <v>108</v>
      </c>
      <c r="R67" s="8"/>
      <c r="S67" s="8"/>
      <c r="T67" s="8"/>
      <c r="U67" s="8"/>
      <c r="V67" s="8"/>
      <c r="W67" s="8"/>
      <c r="X67" s="5"/>
      <c r="Y67" s="5"/>
      <c r="Z67" s="5"/>
      <c r="AA67" s="5"/>
      <c r="AB67" s="5"/>
      <c r="AC67" s="11"/>
      <c r="AD67" s="11"/>
      <c r="AE67" s="2"/>
      <c r="AF67" s="11"/>
      <c r="AG67" s="11"/>
      <c r="AH67" s="11"/>
      <c r="AK67" s="102"/>
      <c r="AL67" s="11"/>
      <c r="AM67" s="156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02"/>
      <c r="BD67" s="11"/>
      <c r="BE67" s="11"/>
      <c r="BF67" s="11"/>
      <c r="BG67" s="11"/>
      <c r="BH67" s="11"/>
      <c r="BI67" s="11"/>
      <c r="BJ67" s="11"/>
      <c r="BK67" s="11"/>
      <c r="BL67" s="11"/>
      <c r="BM67" s="102"/>
      <c r="BN67" s="11"/>
      <c r="BO67" s="11"/>
      <c r="BP67" s="11"/>
      <c r="BQ67" s="11"/>
      <c r="BR67" s="11"/>
      <c r="BS67" s="11"/>
      <c r="BT67" s="11"/>
      <c r="BU67" s="11"/>
      <c r="BV67" s="2"/>
      <c r="BW67" s="35"/>
    </row>
    <row r="68" spans="1:75" ht="34.9">
      <c r="A68" s="55" t="s">
        <v>85</v>
      </c>
      <c r="B68" s="55" t="s">
        <v>86</v>
      </c>
      <c r="C68" s="55" t="s">
        <v>277</v>
      </c>
      <c r="D68" s="55" t="s">
        <v>278</v>
      </c>
      <c r="E68" s="55"/>
      <c r="F68" s="55"/>
      <c r="G68" s="55" t="s">
        <v>279</v>
      </c>
      <c r="H68" s="55" t="s">
        <v>91</v>
      </c>
      <c r="I68" s="53" t="str">
        <f t="shared" si="0"/>
        <v>ZC50_SKID01WSH</v>
      </c>
      <c r="J68" s="194" t="s">
        <v>93</v>
      </c>
      <c r="K68" s="163" t="s">
        <v>282</v>
      </c>
      <c r="L68" s="58">
        <v>3</v>
      </c>
      <c r="M68" s="168" t="s">
        <v>283</v>
      </c>
      <c r="N68" s="194" t="s">
        <v>93</v>
      </c>
      <c r="O68" s="127" t="s">
        <v>96</v>
      </c>
      <c r="P68" s="247" t="s">
        <v>96</v>
      </c>
      <c r="Q68" s="149" t="s">
        <v>108</v>
      </c>
      <c r="R68" s="8"/>
      <c r="S68" s="8"/>
      <c r="T68" s="8"/>
      <c r="U68" s="8"/>
      <c r="V68" s="8"/>
      <c r="W68" s="8"/>
      <c r="X68" s="5"/>
      <c r="Y68" s="5"/>
      <c r="Z68" s="5"/>
      <c r="AA68" s="5"/>
      <c r="AB68" s="5"/>
      <c r="AC68" s="11"/>
      <c r="AD68" s="11"/>
      <c r="AE68" s="2"/>
      <c r="AF68" s="11"/>
      <c r="AG68" s="11"/>
      <c r="AH68" s="11"/>
      <c r="AK68" s="102"/>
      <c r="AL68" s="11"/>
      <c r="AM68" s="156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02"/>
      <c r="BD68" s="11"/>
      <c r="BE68" s="11"/>
      <c r="BF68" s="11"/>
      <c r="BG68" s="11"/>
      <c r="BH68" s="11"/>
      <c r="BI68" s="11"/>
      <c r="BJ68" s="11"/>
      <c r="BK68" s="11"/>
      <c r="BL68" s="11"/>
      <c r="BM68" s="102"/>
      <c r="BN68" s="11"/>
      <c r="BO68" s="11"/>
      <c r="BP68" s="11"/>
      <c r="BQ68" s="11"/>
      <c r="BR68" s="11"/>
      <c r="BS68" s="11"/>
      <c r="BT68" s="11"/>
      <c r="BU68" s="11"/>
      <c r="BV68" s="2"/>
      <c r="BW68" s="35"/>
    </row>
    <row r="69" spans="1:75" ht="34.9">
      <c r="A69" s="55" t="s">
        <v>85</v>
      </c>
      <c r="B69" s="55" t="s">
        <v>86</v>
      </c>
      <c r="C69" s="55" t="s">
        <v>277</v>
      </c>
      <c r="D69" s="55" t="s">
        <v>278</v>
      </c>
      <c r="E69" s="55"/>
      <c r="F69" s="55"/>
      <c r="G69" s="55" t="s">
        <v>279</v>
      </c>
      <c r="H69" s="55" t="s">
        <v>91</v>
      </c>
      <c r="I69" s="53" t="str">
        <f t="shared" si="0"/>
        <v>ZC50_SKID01WSH</v>
      </c>
      <c r="J69" s="194" t="s">
        <v>93</v>
      </c>
      <c r="K69" s="163" t="s">
        <v>284</v>
      </c>
      <c r="L69" s="58">
        <v>3</v>
      </c>
      <c r="M69" s="168" t="s">
        <v>285</v>
      </c>
      <c r="N69" s="194" t="s">
        <v>93</v>
      </c>
      <c r="O69" s="127" t="s">
        <v>96</v>
      </c>
      <c r="P69" s="247" t="s">
        <v>96</v>
      </c>
      <c r="Q69" s="149" t="s">
        <v>108</v>
      </c>
      <c r="R69" s="8"/>
      <c r="S69" s="8"/>
      <c r="T69" s="8"/>
      <c r="U69" s="8"/>
      <c r="V69" s="8"/>
      <c r="W69" s="8"/>
      <c r="X69" s="5"/>
      <c r="Y69" s="5"/>
      <c r="Z69" s="5"/>
      <c r="AA69" s="5"/>
      <c r="AB69" s="5"/>
      <c r="AC69" s="11"/>
      <c r="AD69" s="11"/>
      <c r="AE69" s="2"/>
      <c r="AF69" s="11"/>
      <c r="AG69" s="11"/>
      <c r="AH69" s="11"/>
      <c r="AK69" s="102"/>
      <c r="AL69" s="11"/>
      <c r="AM69" s="156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02"/>
      <c r="BD69" s="11"/>
      <c r="BE69" s="11"/>
      <c r="BF69" s="11"/>
      <c r="BG69" s="11"/>
      <c r="BH69" s="11"/>
      <c r="BI69" s="11"/>
      <c r="BJ69" s="11"/>
      <c r="BK69" s="11"/>
      <c r="BL69" s="11"/>
      <c r="BM69" s="102"/>
      <c r="BN69" s="11"/>
      <c r="BO69" s="11"/>
      <c r="BP69" s="11"/>
      <c r="BQ69" s="11"/>
      <c r="BR69" s="11"/>
      <c r="BS69" s="11"/>
      <c r="BT69" s="11"/>
      <c r="BU69" s="11"/>
      <c r="BV69" s="2"/>
      <c r="BW69" s="35"/>
    </row>
    <row r="70" spans="1:75" s="225" customFormat="1" ht="39.6">
      <c r="A70" s="55" t="s">
        <v>85</v>
      </c>
      <c r="B70" s="215" t="s">
        <v>86</v>
      </c>
      <c r="C70" s="215" t="s">
        <v>270</v>
      </c>
      <c r="D70" s="215" t="s">
        <v>286</v>
      </c>
      <c r="E70" s="215"/>
      <c r="F70" s="215"/>
      <c r="G70" s="215" t="s">
        <v>119</v>
      </c>
      <c r="H70" s="215" t="s">
        <v>91</v>
      </c>
      <c r="I70" s="246" t="str">
        <f t="shared" si="0"/>
        <v>ZC50_150VAP</v>
      </c>
      <c r="J70" s="194" t="s">
        <v>93</v>
      </c>
      <c r="K70" s="216" t="s">
        <v>287</v>
      </c>
      <c r="L70" s="217">
        <v>3</v>
      </c>
      <c r="M70" s="238" t="s">
        <v>288</v>
      </c>
      <c r="N70" s="194" t="s">
        <v>93</v>
      </c>
      <c r="O70" s="127" t="s">
        <v>96</v>
      </c>
      <c r="P70" s="247" t="s">
        <v>96</v>
      </c>
      <c r="Q70" s="218" t="s">
        <v>108</v>
      </c>
      <c r="R70" s="219"/>
      <c r="S70" s="219"/>
      <c r="T70" s="219"/>
      <c r="U70" s="219"/>
      <c r="V70" s="219"/>
      <c r="W70" s="219"/>
      <c r="X70" s="220"/>
      <c r="Y70" s="220"/>
      <c r="Z70" s="220"/>
      <c r="AA70" s="220"/>
      <c r="AB70" s="220"/>
      <c r="AC70" s="217"/>
      <c r="AD70" s="217"/>
      <c r="AE70" s="221"/>
      <c r="AF70" s="217"/>
      <c r="AG70" s="217"/>
      <c r="AH70" s="217"/>
      <c r="AK70" s="222"/>
      <c r="AL70" s="217" t="s">
        <v>100</v>
      </c>
      <c r="AM70" s="223">
        <v>25</v>
      </c>
      <c r="AN70" s="217"/>
      <c r="AO70" s="217"/>
      <c r="AP70" s="217"/>
      <c r="AQ70" s="217"/>
      <c r="AR70" s="217"/>
      <c r="AS70" s="217"/>
      <c r="AT70" s="217"/>
      <c r="AU70" s="217"/>
      <c r="AV70" s="217"/>
      <c r="AW70" s="217"/>
      <c r="AX70" s="217"/>
      <c r="AY70" s="217"/>
      <c r="AZ70" s="217"/>
      <c r="BA70" s="209"/>
      <c r="BB70" s="209"/>
      <c r="BC70" s="222"/>
      <c r="BD70" s="217"/>
      <c r="BE70" s="217"/>
      <c r="BF70" s="217"/>
      <c r="BG70" s="217"/>
      <c r="BH70" s="217"/>
      <c r="BI70" s="217"/>
      <c r="BJ70" s="217"/>
      <c r="BK70" s="217"/>
      <c r="BL70" s="217"/>
      <c r="BM70" s="222"/>
      <c r="BN70" s="217"/>
      <c r="BO70" s="217"/>
      <c r="BP70" s="217"/>
      <c r="BQ70" s="217"/>
      <c r="BR70" s="217"/>
      <c r="BS70" s="217"/>
      <c r="BT70" s="217"/>
      <c r="BU70" s="217"/>
      <c r="BV70" s="221"/>
      <c r="BW70" s="224" t="s">
        <v>234</v>
      </c>
    </row>
    <row r="71" spans="1:75" ht="17.45">
      <c r="A71" s="55" t="s">
        <v>85</v>
      </c>
      <c r="B71" s="55" t="s">
        <v>86</v>
      </c>
      <c r="C71" s="55" t="s">
        <v>289</v>
      </c>
      <c r="D71" s="55" t="s">
        <v>197</v>
      </c>
      <c r="E71" s="55"/>
      <c r="F71" s="55"/>
      <c r="G71" s="55" t="s">
        <v>119</v>
      </c>
      <c r="H71" s="55" t="s">
        <v>91</v>
      </c>
      <c r="I71" s="53" t="str">
        <f t="shared" si="0"/>
        <v>ZC50_151VAM</v>
      </c>
      <c r="J71" s="194" t="s">
        <v>93</v>
      </c>
      <c r="K71" s="163" t="s">
        <v>290</v>
      </c>
      <c r="L71" s="58">
        <v>3</v>
      </c>
      <c r="M71" s="168" t="str">
        <f xml:space="preserve"> "Full Bore Ball Valve DN"&amp;AM71&amp;", Flanged"</f>
        <v>Full Bore Ball Valve DN80, Flanged</v>
      </c>
      <c r="N71" s="194" t="s">
        <v>93</v>
      </c>
      <c r="O71" s="127" t="s">
        <v>96</v>
      </c>
      <c r="P71" s="247" t="s">
        <v>96</v>
      </c>
      <c r="Q71" s="149" t="s">
        <v>108</v>
      </c>
      <c r="R71" s="8"/>
      <c r="S71" s="8"/>
      <c r="T71" s="8"/>
      <c r="U71" s="8"/>
      <c r="V71" s="8"/>
      <c r="W71" s="8"/>
      <c r="X71" s="5"/>
      <c r="Y71" s="5"/>
      <c r="Z71" s="5"/>
      <c r="AA71" s="5"/>
      <c r="AB71" s="5"/>
      <c r="AC71" s="11"/>
      <c r="AD71" s="11"/>
      <c r="AE71" s="2"/>
      <c r="AF71" s="11"/>
      <c r="AG71" s="11"/>
      <c r="AH71" s="11"/>
      <c r="AK71" s="102"/>
      <c r="AL71" s="11" t="s">
        <v>100</v>
      </c>
      <c r="AM71" s="156">
        <v>80</v>
      </c>
      <c r="AN71" s="11"/>
      <c r="AO71" s="11"/>
      <c r="AP71" s="11"/>
      <c r="AQ71" s="126"/>
      <c r="AR71" s="11"/>
      <c r="AS71" s="11"/>
      <c r="AT71" s="11"/>
      <c r="AU71" s="11"/>
      <c r="AV71" s="11"/>
      <c r="AW71" s="11"/>
      <c r="AX71" s="11"/>
      <c r="AY71" s="11"/>
      <c r="AZ71" s="11"/>
      <c r="BA71" s="127"/>
      <c r="BB71" s="127"/>
      <c r="BC71" s="102"/>
      <c r="BD71" s="11"/>
      <c r="BE71" s="11"/>
      <c r="BF71" s="11"/>
      <c r="BG71" s="11"/>
      <c r="BH71" s="11"/>
      <c r="BI71" s="11"/>
      <c r="BJ71" s="11"/>
      <c r="BK71" s="11"/>
      <c r="BL71" s="11"/>
      <c r="BM71" s="102"/>
      <c r="BN71" s="11"/>
      <c r="BO71" s="11"/>
      <c r="BP71" s="11"/>
      <c r="BQ71" s="11"/>
      <c r="BR71" s="11"/>
      <c r="BS71" s="11"/>
      <c r="BT71" s="11"/>
      <c r="BU71" s="11"/>
      <c r="BV71" s="2"/>
      <c r="BW71" s="35"/>
    </row>
    <row r="72" spans="1:75" ht="26.45">
      <c r="A72" s="55" t="s">
        <v>85</v>
      </c>
      <c r="B72" s="55" t="s">
        <v>86</v>
      </c>
      <c r="C72" s="55" t="s">
        <v>291</v>
      </c>
      <c r="D72" s="55" t="s">
        <v>231</v>
      </c>
      <c r="E72" s="55" t="s">
        <v>86</v>
      </c>
      <c r="F72" s="55" t="s">
        <v>265</v>
      </c>
      <c r="G72" s="55" t="s">
        <v>106</v>
      </c>
      <c r="H72" s="55" t="s">
        <v>91</v>
      </c>
      <c r="I72" s="53" t="str">
        <f t="shared" si="0"/>
        <v>ZC50_152WTR_080S1</v>
      </c>
      <c r="J72" s="194" t="s">
        <v>93</v>
      </c>
      <c r="K72" s="163" t="s">
        <v>292</v>
      </c>
      <c r="L72" s="58">
        <v>3</v>
      </c>
      <c r="M72" s="168" t="str">
        <f>CONCATENATE("DN ",AM72,"mm - OD ",AO72,"mm - Length ",AP72,"
as per GMT drawing 7701-C50-DMF-GMT-XXX")</f>
        <v>DN 80mm - OD mm - Length 
as per GMT drawing 7701-C50-DMF-GMT-XXX</v>
      </c>
      <c r="N72" s="194" t="s">
        <v>93</v>
      </c>
      <c r="O72" s="127" t="s">
        <v>96</v>
      </c>
      <c r="P72" s="247" t="s">
        <v>96</v>
      </c>
      <c r="Q72" s="149" t="s">
        <v>108</v>
      </c>
      <c r="R72" s="8"/>
      <c r="S72" s="8"/>
      <c r="T72" s="8"/>
      <c r="U72" s="8"/>
      <c r="V72" s="8"/>
      <c r="W72" s="8"/>
      <c r="X72" s="5"/>
      <c r="Y72" s="5"/>
      <c r="Z72" s="5"/>
      <c r="AA72" s="5"/>
      <c r="AB72" s="5"/>
      <c r="AC72" s="11"/>
      <c r="AD72" s="11"/>
      <c r="AE72" s="2"/>
      <c r="AF72" s="11"/>
      <c r="AG72" s="11"/>
      <c r="AH72" s="11"/>
      <c r="AK72" s="102"/>
      <c r="AL72" s="11" t="s">
        <v>100</v>
      </c>
      <c r="AM72" s="156">
        <v>80</v>
      </c>
      <c r="AN72" s="11"/>
      <c r="AO72" s="11"/>
      <c r="AP72" s="11"/>
      <c r="AQ72" s="126"/>
      <c r="AR72" s="11"/>
      <c r="AS72" s="11"/>
      <c r="AT72" s="11"/>
      <c r="AU72" s="11"/>
      <c r="AV72" s="11"/>
      <c r="AW72" s="11"/>
      <c r="AX72" s="11"/>
      <c r="AY72" s="11"/>
      <c r="AZ72" s="11"/>
      <c r="BA72" s="127"/>
      <c r="BB72" s="127"/>
      <c r="BC72" s="102"/>
      <c r="BD72" s="11"/>
      <c r="BE72" s="11"/>
      <c r="BF72" s="11"/>
      <c r="BG72" s="11"/>
      <c r="BH72" s="11"/>
      <c r="BI72" s="11"/>
      <c r="BJ72" s="11"/>
      <c r="BK72" s="11"/>
      <c r="BL72" s="11"/>
      <c r="BM72" s="102"/>
      <c r="BN72" s="11"/>
      <c r="BO72" s="11"/>
      <c r="BP72" s="11"/>
      <c r="BQ72" s="11"/>
      <c r="BR72" s="11"/>
      <c r="BS72" s="11"/>
      <c r="BT72" s="11"/>
      <c r="BU72" s="11"/>
      <c r="BV72" s="2"/>
      <c r="BW72" s="35"/>
    </row>
    <row r="73" spans="1:75" ht="21.6">
      <c r="A73" s="55" t="s">
        <v>85</v>
      </c>
      <c r="B73" s="55" t="s">
        <v>86</v>
      </c>
      <c r="C73" s="55" t="s">
        <v>293</v>
      </c>
      <c r="D73" s="55" t="s">
        <v>197</v>
      </c>
      <c r="E73" s="55"/>
      <c r="F73" s="55"/>
      <c r="G73" s="55" t="s">
        <v>119</v>
      </c>
      <c r="H73" s="55" t="s">
        <v>91</v>
      </c>
      <c r="I73" s="53" t="str">
        <f>A73&amp;B73&amp;C73&amp;D73&amp;E73&amp;F73</f>
        <v>ZC50_154VAM</v>
      </c>
      <c r="J73" s="194" t="s">
        <v>133</v>
      </c>
      <c r="K73" s="163" t="s">
        <v>294</v>
      </c>
      <c r="L73" s="58">
        <v>3</v>
      </c>
      <c r="M73" s="168" t="str">
        <f xml:space="preserve"> "Full Bore Ball Valve DN"&amp;AM73&amp;", Flanged"</f>
        <v>Full Bore Ball Valve DN80, Flanged</v>
      </c>
      <c r="N73" s="194" t="s">
        <v>133</v>
      </c>
      <c r="O73" s="127" t="s">
        <v>96</v>
      </c>
      <c r="P73" s="247" t="s">
        <v>96</v>
      </c>
      <c r="Q73" s="149" t="s">
        <v>108</v>
      </c>
      <c r="R73" s="8"/>
      <c r="S73" s="8"/>
      <c r="T73" s="8"/>
      <c r="U73" s="8"/>
      <c r="V73" s="8"/>
      <c r="W73" s="8"/>
      <c r="X73" s="5"/>
      <c r="Y73" s="5"/>
      <c r="Z73" s="5"/>
      <c r="AA73" s="5"/>
      <c r="AB73" s="5"/>
      <c r="AC73" s="11"/>
      <c r="AD73" s="11"/>
      <c r="AE73" s="2"/>
      <c r="AF73" s="11"/>
      <c r="AG73" s="11"/>
      <c r="AH73" s="11"/>
      <c r="AK73" s="102"/>
      <c r="AL73" s="11" t="s">
        <v>100</v>
      </c>
      <c r="AM73" s="156">
        <v>80</v>
      </c>
      <c r="AN73" s="11"/>
      <c r="AO73" s="11"/>
      <c r="AP73" s="11"/>
      <c r="AQ73" s="126"/>
      <c r="AR73" s="11"/>
      <c r="AS73" s="11"/>
      <c r="AT73" s="11"/>
      <c r="AU73" s="11"/>
      <c r="AV73" s="11"/>
      <c r="AW73" s="11"/>
      <c r="AX73" s="11"/>
      <c r="AY73" s="11"/>
      <c r="AZ73" s="11"/>
      <c r="BA73" s="127"/>
      <c r="BB73" s="127"/>
      <c r="BC73" s="102"/>
      <c r="BD73" s="11"/>
      <c r="BE73" s="11"/>
      <c r="BF73" s="11"/>
      <c r="BG73" s="11"/>
      <c r="BH73" s="11"/>
      <c r="BI73" s="11"/>
      <c r="BJ73" s="11"/>
      <c r="BK73" s="11"/>
      <c r="BL73" s="11"/>
      <c r="BM73" s="102"/>
      <c r="BN73" s="11"/>
      <c r="BO73" s="11"/>
      <c r="BP73" s="11"/>
      <c r="BQ73" s="11"/>
      <c r="BR73" s="11"/>
      <c r="BS73" s="11"/>
      <c r="BT73" s="11"/>
      <c r="BU73" s="11"/>
      <c r="BV73" s="2"/>
      <c r="BW73" s="35"/>
    </row>
    <row r="74" spans="1:75" ht="52.9">
      <c r="A74" s="55" t="s">
        <v>85</v>
      </c>
      <c r="B74" s="55" t="s">
        <v>86</v>
      </c>
      <c r="C74" s="55" t="s">
        <v>295</v>
      </c>
      <c r="D74" s="55" t="s">
        <v>88</v>
      </c>
      <c r="E74" s="55" t="s">
        <v>86</v>
      </c>
      <c r="F74" s="55" t="s">
        <v>89</v>
      </c>
      <c r="G74" s="55" t="s">
        <v>90</v>
      </c>
      <c r="H74" s="55" t="s">
        <v>91</v>
      </c>
      <c r="I74" s="53" t="s">
        <v>92</v>
      </c>
      <c r="J74" s="194" t="s">
        <v>133</v>
      </c>
      <c r="K74" s="163" t="s">
        <v>296</v>
      </c>
      <c r="L74" s="58">
        <v>3</v>
      </c>
      <c r="M74" s="168" t="s">
        <v>297</v>
      </c>
      <c r="N74" s="194" t="s">
        <v>133</v>
      </c>
      <c r="O74" s="127" t="s">
        <v>96</v>
      </c>
      <c r="P74" s="247" t="s">
        <v>96</v>
      </c>
      <c r="Q74" s="149" t="s">
        <v>97</v>
      </c>
      <c r="R74" s="8"/>
      <c r="S74" s="8">
        <v>24</v>
      </c>
      <c r="T74" s="8"/>
      <c r="U74" s="8" t="s">
        <v>98</v>
      </c>
      <c r="V74" s="8"/>
      <c r="W74" s="8"/>
      <c r="X74" s="5"/>
      <c r="Y74" s="5" t="s">
        <v>99</v>
      </c>
      <c r="Z74" s="5"/>
      <c r="AA74" s="5"/>
      <c r="AB74" s="5"/>
      <c r="AC74" s="11"/>
      <c r="AD74" s="11"/>
      <c r="AE74" s="2"/>
      <c r="AF74" s="11"/>
      <c r="AG74" s="11"/>
      <c r="AH74" s="11"/>
      <c r="AK74" s="102"/>
      <c r="AL74" s="11"/>
      <c r="AM74" s="156">
        <v>80</v>
      </c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02"/>
      <c r="BD74" s="11"/>
      <c r="BE74" s="11"/>
      <c r="BF74" s="11"/>
      <c r="BG74" s="11"/>
      <c r="BH74" s="11"/>
      <c r="BI74" s="11"/>
      <c r="BJ74" s="11"/>
      <c r="BK74" s="11"/>
      <c r="BL74" s="11"/>
      <c r="BM74" s="102"/>
      <c r="BN74" s="11"/>
      <c r="BO74" s="11"/>
      <c r="BP74" s="11"/>
      <c r="BQ74" s="11"/>
      <c r="BR74" s="11"/>
      <c r="BS74" s="11"/>
      <c r="BT74" s="11"/>
      <c r="BU74" s="11"/>
      <c r="BV74" s="2"/>
      <c r="BW74" s="236" t="s">
        <v>102</v>
      </c>
    </row>
    <row r="75" spans="1:75" ht="34.9">
      <c r="A75" s="55" t="s">
        <v>85</v>
      </c>
      <c r="B75" s="55" t="s">
        <v>86</v>
      </c>
      <c r="C75" s="55" t="s">
        <v>298</v>
      </c>
      <c r="D75" s="55" t="s">
        <v>197</v>
      </c>
      <c r="E75" s="55"/>
      <c r="F75" s="55"/>
      <c r="G75" s="55" t="s">
        <v>119</v>
      </c>
      <c r="H75" s="55" t="s">
        <v>91</v>
      </c>
      <c r="I75" s="53" t="str">
        <f>A75&amp;B75&amp;C75&amp;D75&amp;E75&amp;F75</f>
        <v>ZC50_157VAM</v>
      </c>
      <c r="J75" s="194" t="s">
        <v>133</v>
      </c>
      <c r="K75" s="163" t="s">
        <v>299</v>
      </c>
      <c r="L75" s="58">
        <v>3</v>
      </c>
      <c r="M75" s="168" t="str">
        <f xml:space="preserve"> "Full Bore Ball Valve DN"&amp;AM75&amp;", Flanged"</f>
        <v>Full Bore Ball Valve DN15, Flanged</v>
      </c>
      <c r="N75" s="194" t="s">
        <v>133</v>
      </c>
      <c r="O75" s="127" t="s">
        <v>96</v>
      </c>
      <c r="P75" s="247" t="s">
        <v>96</v>
      </c>
      <c r="Q75" s="149" t="s">
        <v>108</v>
      </c>
      <c r="R75" s="8"/>
      <c r="S75" s="8"/>
      <c r="T75" s="8"/>
      <c r="U75" s="8"/>
      <c r="V75" s="8"/>
      <c r="W75" s="8"/>
      <c r="X75" s="5"/>
      <c r="Y75" s="5"/>
      <c r="Z75" s="5"/>
      <c r="AA75" s="5"/>
      <c r="AB75" s="5"/>
      <c r="AC75" s="11"/>
      <c r="AD75" s="11"/>
      <c r="AE75" s="2"/>
      <c r="AF75" s="11"/>
      <c r="AG75" s="11"/>
      <c r="AH75" s="11"/>
      <c r="AK75" s="102"/>
      <c r="AL75" s="11"/>
      <c r="AM75" s="156">
        <v>15</v>
      </c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02"/>
      <c r="BD75" s="11"/>
      <c r="BE75" s="11"/>
      <c r="BF75" s="11"/>
      <c r="BG75" s="11"/>
      <c r="BH75" s="11"/>
      <c r="BI75" s="11"/>
      <c r="BJ75" s="11"/>
      <c r="BK75" s="11"/>
      <c r="BL75" s="11"/>
      <c r="BM75" s="102"/>
      <c r="BN75" s="11"/>
      <c r="BO75" s="11"/>
      <c r="BP75" s="11"/>
      <c r="BQ75" s="11"/>
      <c r="BR75" s="11"/>
      <c r="BS75" s="11"/>
      <c r="BT75" s="11"/>
      <c r="BU75" s="11"/>
      <c r="BV75" s="2"/>
      <c r="BW75" s="236"/>
    </row>
    <row r="76" spans="1:75" ht="39.6">
      <c r="A76" s="55" t="s">
        <v>85</v>
      </c>
      <c r="B76" s="55" t="s">
        <v>86</v>
      </c>
      <c r="C76" s="55" t="s">
        <v>298</v>
      </c>
      <c r="D76" s="55" t="s">
        <v>88</v>
      </c>
      <c r="E76" s="55" t="s">
        <v>86</v>
      </c>
      <c r="F76" s="55" t="s">
        <v>300</v>
      </c>
      <c r="G76" s="55" t="s">
        <v>90</v>
      </c>
      <c r="H76" s="55" t="s">
        <v>91</v>
      </c>
      <c r="I76" s="53" t="s">
        <v>301</v>
      </c>
      <c r="J76" s="194" t="s">
        <v>133</v>
      </c>
      <c r="K76" s="163" t="s">
        <v>302</v>
      </c>
      <c r="L76" s="58">
        <v>3</v>
      </c>
      <c r="M76" s="187" t="s">
        <v>303</v>
      </c>
      <c r="N76" s="194" t="s">
        <v>133</v>
      </c>
      <c r="O76" s="127" t="s">
        <v>96</v>
      </c>
      <c r="P76" s="247" t="s">
        <v>96</v>
      </c>
      <c r="Q76" s="149" t="s">
        <v>108</v>
      </c>
      <c r="R76" s="8"/>
      <c r="S76" s="8"/>
      <c r="T76" s="8"/>
      <c r="U76" s="8"/>
      <c r="V76" s="8"/>
      <c r="W76" s="8"/>
      <c r="X76" s="5"/>
      <c r="Y76" s="5"/>
      <c r="Z76" s="5"/>
      <c r="AA76" s="5"/>
      <c r="AB76" s="5"/>
      <c r="AC76" s="11"/>
      <c r="AD76" s="11"/>
      <c r="AE76" s="2"/>
      <c r="AF76" s="11"/>
      <c r="AG76" s="11"/>
      <c r="AH76" s="11"/>
      <c r="AK76" s="102"/>
      <c r="AL76" s="11"/>
      <c r="AM76" s="156">
        <v>15</v>
      </c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02"/>
      <c r="BD76" s="11"/>
      <c r="BE76" s="11"/>
      <c r="BF76" s="11"/>
      <c r="BG76" s="11"/>
      <c r="BH76" s="11"/>
      <c r="BI76" s="11"/>
      <c r="BJ76" s="11"/>
      <c r="BK76" s="11"/>
      <c r="BL76" s="11"/>
      <c r="BM76" s="102"/>
      <c r="BN76" s="11"/>
      <c r="BO76" s="11"/>
      <c r="BP76" s="11"/>
      <c r="BQ76" s="11"/>
      <c r="BR76" s="11"/>
      <c r="BS76" s="11"/>
      <c r="BT76" s="11"/>
      <c r="BU76" s="11"/>
      <c r="BV76" s="2"/>
      <c r="BW76" s="236"/>
    </row>
    <row r="77" spans="1:75" ht="52.9">
      <c r="A77" s="55" t="s">
        <v>85</v>
      </c>
      <c r="B77" s="55" t="s">
        <v>86</v>
      </c>
      <c r="C77" s="55" t="s">
        <v>304</v>
      </c>
      <c r="D77" s="55" t="s">
        <v>118</v>
      </c>
      <c r="E77" s="55"/>
      <c r="F77" s="55"/>
      <c r="G77" s="55" t="s">
        <v>119</v>
      </c>
      <c r="H77" s="55" t="s">
        <v>91</v>
      </c>
      <c r="I77" s="53" t="str">
        <f t="shared" ref="I77:I86" si="10">A77&amp;B77&amp;C77&amp;D77&amp;E77&amp;F77</f>
        <v>ZC50_158VAO</v>
      </c>
      <c r="J77" s="194" t="s">
        <v>133</v>
      </c>
      <c r="K77" s="163" t="s">
        <v>305</v>
      </c>
      <c r="L77" s="58">
        <v>3</v>
      </c>
      <c r="M77" s="168" t="str">
        <f>CONCATENATE("Diaphragm valve DN", AM77, " Coated Aluminium, 
Control Pressure- 4.5 Bar
FC (Fail safe to close) 
with Spring Return Actuator, flanged")</f>
        <v>Diaphragm valve DN80 Coated Aluminium, 
Control Pressure- 4.5 Bar
FC (Fail safe to close) 
with Spring Return Actuator, flanged</v>
      </c>
      <c r="N77" s="194" t="s">
        <v>133</v>
      </c>
      <c r="O77" s="127" t="s">
        <v>96</v>
      </c>
      <c r="P77" s="247" t="s">
        <v>96</v>
      </c>
      <c r="Q77" s="149" t="s">
        <v>108</v>
      </c>
      <c r="R77" s="8"/>
      <c r="S77" s="8"/>
      <c r="T77" s="8"/>
      <c r="U77" s="8"/>
      <c r="V77" s="8"/>
      <c r="W77" s="8"/>
      <c r="X77" s="5"/>
      <c r="Y77" s="5"/>
      <c r="Z77" s="5"/>
      <c r="AA77" s="5"/>
      <c r="AB77" s="5"/>
      <c r="AC77" s="11"/>
      <c r="AD77" s="11"/>
      <c r="AE77" s="2"/>
      <c r="AF77" s="11"/>
      <c r="AG77" s="11"/>
      <c r="AH77" s="11"/>
      <c r="AK77" s="102"/>
      <c r="AL77" s="11" t="s">
        <v>100</v>
      </c>
      <c r="AM77" s="156">
        <v>80</v>
      </c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02"/>
      <c r="BD77" s="11"/>
      <c r="BE77" s="11"/>
      <c r="BF77" s="11"/>
      <c r="BG77" s="11"/>
      <c r="BH77" s="11"/>
      <c r="BI77" s="11"/>
      <c r="BJ77" s="11"/>
      <c r="BK77" s="102"/>
      <c r="BL77" s="11"/>
      <c r="BM77" s="11"/>
      <c r="BN77" s="11"/>
      <c r="BO77" s="11"/>
      <c r="BP77" s="11"/>
      <c r="BQ77" s="11"/>
      <c r="BR77" s="11"/>
      <c r="BS77" s="11"/>
      <c r="BT77" s="2"/>
      <c r="BU77" s="35"/>
      <c r="BV77"/>
      <c r="BW77"/>
    </row>
    <row r="78" spans="1:75" ht="21.6">
      <c r="A78" s="55" t="s">
        <v>85</v>
      </c>
      <c r="B78" s="55" t="s">
        <v>86</v>
      </c>
      <c r="C78" s="55" t="s">
        <v>304</v>
      </c>
      <c r="D78" s="55" t="s">
        <v>118</v>
      </c>
      <c r="E78" s="55" t="s">
        <v>86</v>
      </c>
      <c r="F78" s="55" t="s">
        <v>123</v>
      </c>
      <c r="G78" s="55" t="s">
        <v>90</v>
      </c>
      <c r="H78" s="55" t="s">
        <v>91</v>
      </c>
      <c r="I78" s="53" t="str">
        <f t="shared" si="10"/>
        <v>ZC50_158VAO_SOV01</v>
      </c>
      <c r="J78" s="194" t="s">
        <v>133</v>
      </c>
      <c r="K78" s="163" t="s">
        <v>306</v>
      </c>
      <c r="L78" s="58">
        <v>3</v>
      </c>
      <c r="M78" s="168" t="s">
        <v>125</v>
      </c>
      <c r="N78" s="194" t="s">
        <v>133</v>
      </c>
      <c r="O78" s="127" t="s">
        <v>96</v>
      </c>
      <c r="P78" s="247" t="s">
        <v>96</v>
      </c>
      <c r="Q78" s="149" t="s">
        <v>97</v>
      </c>
      <c r="R78" s="8"/>
      <c r="S78" s="8">
        <v>24</v>
      </c>
      <c r="T78" s="8"/>
      <c r="U78" s="8" t="s">
        <v>98</v>
      </c>
      <c r="V78" s="8"/>
      <c r="W78" s="8"/>
      <c r="X78" s="5"/>
      <c r="Y78" s="5"/>
      <c r="Z78" s="5"/>
      <c r="AA78" s="5" t="s">
        <v>98</v>
      </c>
      <c r="AB78" s="5"/>
      <c r="AC78" s="11"/>
      <c r="AD78" s="11"/>
      <c r="AE78" s="2"/>
      <c r="AF78" s="11"/>
      <c r="AG78" s="11"/>
      <c r="AH78" s="11"/>
      <c r="AK78" s="102"/>
      <c r="AL78" s="11"/>
      <c r="AM78" s="156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02"/>
      <c r="BD78" s="11"/>
      <c r="BE78" s="11"/>
      <c r="BF78" s="11"/>
      <c r="BG78" s="11"/>
      <c r="BH78" s="11"/>
      <c r="BI78" s="11"/>
      <c r="BJ78" s="11"/>
      <c r="BK78" s="102"/>
      <c r="BL78" s="11"/>
      <c r="BM78" s="11"/>
      <c r="BN78" s="11"/>
      <c r="BO78" s="11"/>
      <c r="BP78" s="11"/>
      <c r="BQ78" s="11"/>
      <c r="BR78" s="11"/>
      <c r="BS78" s="11"/>
      <c r="BT78" s="37"/>
      <c r="BU78" s="35"/>
      <c r="BV78"/>
      <c r="BW78"/>
    </row>
    <row r="79" spans="1:75" ht="34.9">
      <c r="A79" s="55" t="s">
        <v>85</v>
      </c>
      <c r="B79" s="55" t="s">
        <v>86</v>
      </c>
      <c r="C79" s="55" t="s">
        <v>304</v>
      </c>
      <c r="D79" s="55" t="s">
        <v>88</v>
      </c>
      <c r="E79" s="55" t="s">
        <v>86</v>
      </c>
      <c r="F79" s="55" t="s">
        <v>128</v>
      </c>
      <c r="G79" s="55" t="s">
        <v>90</v>
      </c>
      <c r="H79" s="55" t="s">
        <v>91</v>
      </c>
      <c r="I79" s="53" t="str">
        <f t="shared" si="10"/>
        <v>ZC50_158INS_ZS01</v>
      </c>
      <c r="J79" s="194" t="s">
        <v>133</v>
      </c>
      <c r="K79" s="163" t="s">
        <v>307</v>
      </c>
      <c r="L79" s="58">
        <v>3</v>
      </c>
      <c r="M79" s="168" t="str">
        <f>"Mounted limit switch box; IP65; 2 micro switches; suitable for actuator; switching capacity 4A/250VAC-1A/24VDC "&amp;F78</f>
        <v>Mounted limit switch box; IP65; 2 micro switches; suitable for actuator; switching capacity 4A/250VAC-1A/24VDC SOV01</v>
      </c>
      <c r="N79" s="194" t="s">
        <v>133</v>
      </c>
      <c r="O79" s="127" t="s">
        <v>96</v>
      </c>
      <c r="P79" s="247" t="s">
        <v>96</v>
      </c>
      <c r="Q79" s="149" t="s">
        <v>97</v>
      </c>
      <c r="R79" s="8"/>
      <c r="S79" s="8">
        <v>24</v>
      </c>
      <c r="T79" s="8"/>
      <c r="U79" s="8" t="s">
        <v>98</v>
      </c>
      <c r="V79" s="8"/>
      <c r="W79" s="8"/>
      <c r="X79" s="5"/>
      <c r="Y79" s="5"/>
      <c r="Z79" s="5"/>
      <c r="AA79" s="5"/>
      <c r="AB79" s="5"/>
      <c r="AC79" s="11"/>
      <c r="AD79" s="11"/>
      <c r="AE79" s="2"/>
      <c r="AF79" s="11"/>
      <c r="AG79" s="11"/>
      <c r="AH79" s="11"/>
      <c r="AK79" s="102"/>
      <c r="AL79" s="11"/>
      <c r="AM79" s="156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02"/>
      <c r="BD79" s="11"/>
      <c r="BE79" s="11"/>
      <c r="BF79" s="11"/>
      <c r="BG79" s="11"/>
      <c r="BH79" s="11"/>
      <c r="BI79" s="11"/>
      <c r="BJ79" s="11"/>
      <c r="BK79" s="102"/>
      <c r="BL79" s="11"/>
      <c r="BM79" s="11"/>
      <c r="BN79" s="11"/>
      <c r="BO79" s="11"/>
      <c r="BP79" s="11"/>
      <c r="BQ79" s="11"/>
      <c r="BR79" s="11"/>
      <c r="BS79" s="11"/>
      <c r="BT79" s="37"/>
      <c r="BU79" s="35"/>
      <c r="BV79"/>
      <c r="BW79"/>
    </row>
    <row r="80" spans="1:75" ht="34.9">
      <c r="A80" s="55" t="s">
        <v>85</v>
      </c>
      <c r="B80" s="55" t="s">
        <v>86</v>
      </c>
      <c r="C80" s="55" t="s">
        <v>304</v>
      </c>
      <c r="D80" s="55" t="s">
        <v>88</v>
      </c>
      <c r="E80" s="55" t="s">
        <v>86</v>
      </c>
      <c r="F80" s="55" t="s">
        <v>130</v>
      </c>
      <c r="G80" s="55" t="s">
        <v>90</v>
      </c>
      <c r="H80" s="55" t="s">
        <v>91</v>
      </c>
      <c r="I80" s="53" t="str">
        <f t="shared" si="10"/>
        <v>ZC50_158INS_ZS02</v>
      </c>
      <c r="J80" s="194" t="s">
        <v>133</v>
      </c>
      <c r="K80" s="163" t="s">
        <v>308</v>
      </c>
      <c r="L80" s="58">
        <v>3</v>
      </c>
      <c r="M80" s="168" t="str">
        <f>CONCATENATE("Linked to ",I79)</f>
        <v>Linked to ZC50_158INS_ZS01</v>
      </c>
      <c r="N80" s="194" t="s">
        <v>133</v>
      </c>
      <c r="O80" s="127" t="s">
        <v>96</v>
      </c>
      <c r="P80" s="247" t="s">
        <v>96</v>
      </c>
      <c r="Q80" s="149" t="s">
        <v>97</v>
      </c>
      <c r="R80" s="8"/>
      <c r="S80" s="8">
        <v>24</v>
      </c>
      <c r="T80" s="8"/>
      <c r="U80" s="8" t="s">
        <v>98</v>
      </c>
      <c r="V80" s="8"/>
      <c r="W80" s="8"/>
      <c r="X80" s="5"/>
      <c r="Y80" s="5"/>
      <c r="Z80" s="5"/>
      <c r="AA80" s="5"/>
      <c r="AB80" s="7"/>
      <c r="AC80" s="90"/>
      <c r="AD80" s="90"/>
      <c r="AE80" s="8"/>
      <c r="AF80" s="90"/>
      <c r="AG80" s="90"/>
      <c r="AH80" s="90"/>
      <c r="AK80" s="102"/>
      <c r="AL80" s="11"/>
      <c r="AM80" s="156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02"/>
      <c r="BD80" s="11"/>
      <c r="BE80" s="11"/>
      <c r="BF80" s="11"/>
      <c r="BG80" s="11"/>
      <c r="BH80" s="11"/>
      <c r="BI80" s="11"/>
      <c r="BJ80" s="11"/>
      <c r="BK80" s="102"/>
      <c r="BL80" s="11"/>
      <c r="BM80" s="11"/>
      <c r="BN80" s="11"/>
      <c r="BO80" s="11"/>
      <c r="BP80" s="11"/>
      <c r="BQ80" s="11"/>
      <c r="BR80" s="25"/>
      <c r="BS80" s="25"/>
      <c r="BT80" s="2"/>
      <c r="BU80" s="35"/>
      <c r="BV80"/>
      <c r="BW80"/>
    </row>
    <row r="81" spans="1:76" ht="39.6">
      <c r="A81" s="55" t="s">
        <v>85</v>
      </c>
      <c r="B81" s="55" t="s">
        <v>86</v>
      </c>
      <c r="C81" s="55" t="s">
        <v>304</v>
      </c>
      <c r="D81" s="55" t="s">
        <v>88</v>
      </c>
      <c r="E81" s="55" t="s">
        <v>86</v>
      </c>
      <c r="F81" s="55" t="s">
        <v>240</v>
      </c>
      <c r="G81" s="55" t="s">
        <v>90</v>
      </c>
      <c r="H81" s="55" t="s">
        <v>91</v>
      </c>
      <c r="I81" s="53" t="str">
        <f>A81&amp;B81&amp;C81&amp;D81&amp;E81&amp;F81</f>
        <v>ZC50_158INS_FRL</v>
      </c>
      <c r="J81" s="194" t="s">
        <v>133</v>
      </c>
      <c r="K81" s="163" t="s">
        <v>309</v>
      </c>
      <c r="L81" s="58">
        <v>3</v>
      </c>
      <c r="M81" s="154" t="s">
        <v>310</v>
      </c>
      <c r="N81" s="194" t="s">
        <v>133</v>
      </c>
      <c r="O81" s="127" t="s">
        <v>96</v>
      </c>
      <c r="P81" s="247" t="s">
        <v>96</v>
      </c>
      <c r="Q81" s="149" t="s">
        <v>108</v>
      </c>
      <c r="R81" s="8"/>
      <c r="S81" s="8"/>
      <c r="T81" s="8"/>
      <c r="U81" s="8"/>
      <c r="V81" s="8"/>
      <c r="W81" s="8"/>
      <c r="X81" s="5"/>
      <c r="Y81" s="5"/>
      <c r="Z81" s="5"/>
      <c r="AA81" s="5"/>
      <c r="AB81" s="5"/>
      <c r="AC81" s="11"/>
      <c r="AD81" s="11"/>
      <c r="AE81" s="2"/>
      <c r="AF81" s="11"/>
      <c r="AG81" s="11"/>
      <c r="AH81" s="11"/>
      <c r="AK81" s="102"/>
      <c r="AL81" s="11"/>
      <c r="AM81" s="156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02"/>
      <c r="BD81" s="11"/>
      <c r="BE81" s="11"/>
      <c r="BF81" s="11"/>
      <c r="BG81" s="11"/>
      <c r="BH81" s="11"/>
      <c r="BI81" s="11"/>
      <c r="BJ81" s="11"/>
      <c r="BK81" s="11"/>
      <c r="BL81" s="11"/>
      <c r="BM81" s="102"/>
      <c r="BN81" s="11"/>
      <c r="BO81" s="11"/>
      <c r="BP81" s="11"/>
      <c r="BQ81" s="11"/>
      <c r="BR81" s="11"/>
      <c r="BS81" s="11"/>
      <c r="BT81" s="11"/>
      <c r="BU81" s="11"/>
      <c r="BV81" s="2"/>
      <c r="BW81" s="35" t="s">
        <v>243</v>
      </c>
    </row>
    <row r="82" spans="1:76" ht="34.9">
      <c r="A82" s="55" t="s">
        <v>85</v>
      </c>
      <c r="B82" s="55" t="s">
        <v>86</v>
      </c>
      <c r="C82" s="55" t="s">
        <v>311</v>
      </c>
      <c r="D82" s="55" t="s">
        <v>197</v>
      </c>
      <c r="E82" s="55"/>
      <c r="F82" s="55"/>
      <c r="G82" s="55" t="s">
        <v>119</v>
      </c>
      <c r="H82" s="55" t="s">
        <v>91</v>
      </c>
      <c r="I82" s="53" t="str">
        <f t="shared" si="10"/>
        <v>ZC50_159VAM</v>
      </c>
      <c r="J82" s="194" t="s">
        <v>133</v>
      </c>
      <c r="K82" s="163" t="s">
        <v>312</v>
      </c>
      <c r="L82" s="58">
        <v>3</v>
      </c>
      <c r="M82" s="168" t="str">
        <f xml:space="preserve"> "Butterfly Valve DN"&amp;AM82&amp;", Flanged"</f>
        <v>Butterfly Valve DN65, Flanged</v>
      </c>
      <c r="N82" s="194" t="s">
        <v>133</v>
      </c>
      <c r="O82" s="127" t="s">
        <v>96</v>
      </c>
      <c r="P82" s="247" t="s">
        <v>96</v>
      </c>
      <c r="Q82" s="149" t="s">
        <v>108</v>
      </c>
      <c r="R82" s="8"/>
      <c r="S82" s="8"/>
      <c r="T82" s="8"/>
      <c r="U82" s="8"/>
      <c r="V82" s="8"/>
      <c r="W82" s="8"/>
      <c r="X82" s="5"/>
      <c r="Y82" s="5"/>
      <c r="Z82" s="5"/>
      <c r="AA82" s="5"/>
      <c r="AB82" s="5"/>
      <c r="AC82" s="11"/>
      <c r="AD82" s="11"/>
      <c r="AE82" s="2"/>
      <c r="AF82" s="11"/>
      <c r="AG82" s="11"/>
      <c r="AH82" s="11"/>
      <c r="AK82" s="102"/>
      <c r="AL82" s="11" t="s">
        <v>100</v>
      </c>
      <c r="AM82" s="156">
        <v>65</v>
      </c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02"/>
      <c r="BD82" s="11"/>
      <c r="BE82" s="11"/>
      <c r="BF82" s="11"/>
      <c r="BG82" s="11"/>
      <c r="BH82" s="11"/>
      <c r="BI82" s="11"/>
      <c r="BJ82" s="11"/>
      <c r="BK82" s="102"/>
      <c r="BL82" s="11"/>
      <c r="BM82" s="11"/>
      <c r="BN82" s="11"/>
      <c r="BO82" s="11"/>
      <c r="BP82" s="11"/>
      <c r="BQ82" s="11"/>
      <c r="BR82" s="25"/>
      <c r="BS82" s="25"/>
      <c r="BT82" s="2"/>
      <c r="BU82" s="35"/>
      <c r="BV82"/>
      <c r="BW82"/>
    </row>
    <row r="83" spans="1:76" ht="34.9">
      <c r="A83" s="55" t="s">
        <v>85</v>
      </c>
      <c r="B83" s="55" t="s">
        <v>86</v>
      </c>
      <c r="C83" s="55" t="s">
        <v>313</v>
      </c>
      <c r="D83" s="55" t="s">
        <v>197</v>
      </c>
      <c r="E83" s="55"/>
      <c r="F83" s="55"/>
      <c r="G83" s="55" t="s">
        <v>119</v>
      </c>
      <c r="H83" s="55" t="s">
        <v>91</v>
      </c>
      <c r="I83" s="53" t="str">
        <f t="shared" si="10"/>
        <v>ZC50_160VAM</v>
      </c>
      <c r="J83" s="194" t="s">
        <v>133</v>
      </c>
      <c r="K83" s="163" t="s">
        <v>314</v>
      </c>
      <c r="L83" s="58">
        <v>3</v>
      </c>
      <c r="M83" s="168" t="str">
        <f xml:space="preserve"> "Full Bore Ball Valve DN"&amp;AM83&amp;", Flanged"</f>
        <v>Full Bore Ball Valve DN65, Flanged</v>
      </c>
      <c r="N83" s="194" t="s">
        <v>133</v>
      </c>
      <c r="O83" s="127" t="s">
        <v>96</v>
      </c>
      <c r="P83" s="247" t="s">
        <v>96</v>
      </c>
      <c r="Q83" s="149" t="s">
        <v>108</v>
      </c>
      <c r="R83" s="8"/>
      <c r="S83" s="8"/>
      <c r="T83" s="8"/>
      <c r="U83" s="8"/>
      <c r="V83" s="8"/>
      <c r="W83" s="8"/>
      <c r="X83" s="5"/>
      <c r="Y83" s="5"/>
      <c r="Z83" s="5"/>
      <c r="AA83" s="5"/>
      <c r="AB83" s="5"/>
      <c r="AC83" s="11"/>
      <c r="AD83" s="11"/>
      <c r="AE83" s="2"/>
      <c r="AF83" s="11"/>
      <c r="AG83" s="11"/>
      <c r="AH83" s="11"/>
      <c r="AK83" s="102"/>
      <c r="AL83" s="11" t="s">
        <v>100</v>
      </c>
      <c r="AM83" s="156">
        <v>65</v>
      </c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02"/>
      <c r="BD83" s="11"/>
      <c r="BE83" s="11"/>
      <c r="BF83" s="11"/>
      <c r="BG83" s="11"/>
      <c r="BH83" s="11"/>
      <c r="BI83" s="11"/>
      <c r="BJ83" s="11"/>
      <c r="BK83" s="102"/>
      <c r="BL83" s="11"/>
      <c r="BM83" s="11"/>
      <c r="BN83" s="11"/>
      <c r="BO83" s="11"/>
      <c r="BP83" s="11"/>
      <c r="BQ83" s="11"/>
      <c r="BR83" s="11"/>
      <c r="BS83" s="11"/>
      <c r="BT83" s="2"/>
      <c r="BU83" s="35"/>
      <c r="BV83"/>
      <c r="BW83"/>
    </row>
    <row r="84" spans="1:76" ht="52.9">
      <c r="A84" s="55" t="s">
        <v>85</v>
      </c>
      <c r="B84" s="55" t="s">
        <v>86</v>
      </c>
      <c r="C84" s="55" t="s">
        <v>315</v>
      </c>
      <c r="D84" s="55" t="s">
        <v>316</v>
      </c>
      <c r="E84" s="55"/>
      <c r="F84" s="55"/>
      <c r="G84" s="55" t="s">
        <v>12</v>
      </c>
      <c r="H84" s="55" t="s">
        <v>91</v>
      </c>
      <c r="I84" s="53" t="str">
        <f t="shared" si="10"/>
        <v>ZC50_165SPY</v>
      </c>
      <c r="J84" s="194" t="s">
        <v>133</v>
      </c>
      <c r="K84" s="163" t="s">
        <v>317</v>
      </c>
      <c r="L84" s="58">
        <v>3</v>
      </c>
      <c r="M84" s="173" t="s">
        <v>318</v>
      </c>
      <c r="N84" s="194" t="s">
        <v>133</v>
      </c>
      <c r="O84" s="127" t="s">
        <v>96</v>
      </c>
      <c r="P84" s="247" t="s">
        <v>96</v>
      </c>
      <c r="Q84" s="149" t="s">
        <v>108</v>
      </c>
      <c r="R84" s="8"/>
      <c r="S84" s="8"/>
      <c r="T84" s="8"/>
      <c r="U84" s="8"/>
      <c r="V84" s="8"/>
      <c r="W84" s="8"/>
      <c r="X84" s="5"/>
      <c r="Y84" s="5"/>
      <c r="Z84" s="5"/>
      <c r="AA84" s="5"/>
      <c r="AB84" s="5"/>
      <c r="AC84" s="11"/>
      <c r="AD84" s="11"/>
      <c r="AE84" s="2"/>
      <c r="AF84" s="11"/>
      <c r="AG84" s="11"/>
      <c r="AH84" s="11"/>
      <c r="AK84" s="102"/>
      <c r="AL84" s="11" t="s">
        <v>100</v>
      </c>
      <c r="AM84" s="156" t="s">
        <v>319</v>
      </c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02"/>
      <c r="BD84" s="11"/>
      <c r="BE84" s="11"/>
      <c r="BF84" s="11"/>
      <c r="BG84" s="11"/>
      <c r="BH84" s="11"/>
      <c r="BI84" s="11"/>
      <c r="BJ84" s="11"/>
      <c r="BK84" s="102"/>
      <c r="BL84" s="11"/>
      <c r="BM84" s="11"/>
      <c r="BN84" s="11"/>
      <c r="BO84" s="11"/>
      <c r="BP84" s="11"/>
      <c r="BQ84" s="11"/>
      <c r="BR84" s="11"/>
      <c r="BS84" s="11"/>
      <c r="BT84" s="37"/>
      <c r="BU84" s="35"/>
      <c r="BV84"/>
      <c r="BW84"/>
    </row>
    <row r="85" spans="1:76" ht="21.6">
      <c r="A85" s="55" t="s">
        <v>85</v>
      </c>
      <c r="B85" s="55" t="s">
        <v>86</v>
      </c>
      <c r="C85" s="55" t="s">
        <v>320</v>
      </c>
      <c r="D85" s="55" t="s">
        <v>88</v>
      </c>
      <c r="E85" s="55" t="s">
        <v>86</v>
      </c>
      <c r="F85" s="55" t="s">
        <v>321</v>
      </c>
      <c r="G85" s="55" t="s">
        <v>90</v>
      </c>
      <c r="H85" s="55" t="s">
        <v>91</v>
      </c>
      <c r="I85" s="53" t="str">
        <f t="shared" si="10"/>
        <v>ZC50_203INS_PS01</v>
      </c>
      <c r="J85" s="194" t="s">
        <v>133</v>
      </c>
      <c r="K85" s="163" t="s">
        <v>322</v>
      </c>
      <c r="L85" s="58">
        <v>3</v>
      </c>
      <c r="M85" s="226" t="s">
        <v>323</v>
      </c>
      <c r="N85" s="194" t="s">
        <v>133</v>
      </c>
      <c r="O85" s="127" t="s">
        <v>96</v>
      </c>
      <c r="P85" s="247" t="s">
        <v>96</v>
      </c>
      <c r="Q85" s="149" t="s">
        <v>97</v>
      </c>
      <c r="R85" s="8"/>
      <c r="S85" s="8">
        <v>24</v>
      </c>
      <c r="T85" s="8"/>
      <c r="U85" s="8" t="s">
        <v>98</v>
      </c>
      <c r="V85" s="8"/>
      <c r="W85" s="8"/>
      <c r="X85" s="5"/>
      <c r="Y85" s="5" t="s">
        <v>254</v>
      </c>
      <c r="Z85" s="5"/>
      <c r="AA85" s="5"/>
      <c r="AB85" s="7"/>
      <c r="AC85" s="90"/>
      <c r="AD85" s="90"/>
      <c r="AE85" s="8"/>
      <c r="AF85" s="90"/>
      <c r="AG85" s="90"/>
      <c r="AH85" s="90"/>
      <c r="AK85" s="102"/>
      <c r="AL85" s="11"/>
      <c r="AM85" s="156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02"/>
      <c r="BD85" s="11"/>
      <c r="BE85" s="11"/>
      <c r="BF85" s="11"/>
      <c r="BG85" s="11"/>
      <c r="BH85" s="11"/>
      <c r="BI85" s="11"/>
      <c r="BJ85" s="11"/>
      <c r="BK85" s="11"/>
      <c r="BL85" s="11"/>
      <c r="BM85" s="102"/>
      <c r="BN85" s="11"/>
      <c r="BO85" s="11"/>
      <c r="BP85" s="11"/>
      <c r="BQ85" s="11"/>
      <c r="BR85" s="11"/>
      <c r="BS85" s="11"/>
      <c r="BT85" s="25"/>
      <c r="BU85" s="25"/>
      <c r="BV85" s="2"/>
      <c r="BW85" s="35"/>
    </row>
    <row r="86" spans="1:76" ht="26.45">
      <c r="A86" s="55" t="s">
        <v>85</v>
      </c>
      <c r="B86" s="55" t="s">
        <v>86</v>
      </c>
      <c r="C86" s="55" t="s">
        <v>324</v>
      </c>
      <c r="D86" s="55" t="s">
        <v>231</v>
      </c>
      <c r="E86" s="55" t="s">
        <v>86</v>
      </c>
      <c r="F86" s="55" t="s">
        <v>325</v>
      </c>
      <c r="G86" s="55" t="s">
        <v>106</v>
      </c>
      <c r="H86" s="55" t="s">
        <v>91</v>
      </c>
      <c r="I86" s="53" t="str">
        <f t="shared" si="10"/>
        <v>ZC50_167WTR_125S1</v>
      </c>
      <c r="J86" s="194" t="s">
        <v>133</v>
      </c>
      <c r="K86" s="163" t="s">
        <v>326</v>
      </c>
      <c r="L86" s="58">
        <v>3</v>
      </c>
      <c r="M86" s="168" t="str">
        <f>CONCATENATE("DN ",AM86,"mm - OD ",AO86,"mm - Length ",AP86,"
as per GMT drawing 7701-C50-DMF-GMT-XXX")</f>
        <v>DN 125mm - OD mm - Length 
as per GMT drawing 7701-C50-DMF-GMT-XXX</v>
      </c>
      <c r="N86" s="194" t="s">
        <v>133</v>
      </c>
      <c r="O86" s="127" t="s">
        <v>96</v>
      </c>
      <c r="P86" s="247" t="s">
        <v>96</v>
      </c>
      <c r="Q86" s="149" t="s">
        <v>108</v>
      </c>
      <c r="R86" s="8"/>
      <c r="S86" s="8"/>
      <c r="T86" s="8"/>
      <c r="U86" s="8"/>
      <c r="V86" s="8"/>
      <c r="W86" s="8"/>
      <c r="X86" s="5"/>
      <c r="Y86" s="5"/>
      <c r="Z86" s="5"/>
      <c r="AA86" s="5"/>
      <c r="AB86" s="5"/>
      <c r="AC86" s="11"/>
      <c r="AD86" s="11"/>
      <c r="AE86" s="2"/>
      <c r="AF86" s="11"/>
      <c r="AG86" s="11"/>
      <c r="AH86" s="11"/>
      <c r="AK86" s="102"/>
      <c r="AL86" s="11" t="s">
        <v>100</v>
      </c>
      <c r="AM86" s="156">
        <v>125</v>
      </c>
      <c r="AN86" s="11"/>
      <c r="AO86" s="11"/>
      <c r="AP86" s="11"/>
      <c r="AQ86" s="126"/>
      <c r="AR86" s="11"/>
      <c r="AS86" s="11"/>
      <c r="AT86" s="11"/>
      <c r="AU86" s="11"/>
      <c r="AV86" s="11"/>
      <c r="AW86" s="11"/>
      <c r="AX86" s="11"/>
      <c r="AY86" s="11"/>
      <c r="AZ86" s="11"/>
      <c r="BA86" s="127"/>
      <c r="BB86" s="127"/>
      <c r="BC86" s="102"/>
      <c r="BD86" s="11"/>
      <c r="BE86" s="11"/>
      <c r="BF86" s="11"/>
      <c r="BG86" s="11"/>
      <c r="BH86" s="11"/>
      <c r="BI86" s="11"/>
      <c r="BJ86" s="11"/>
      <c r="BK86" s="11"/>
      <c r="BL86" s="11"/>
      <c r="BM86" s="102"/>
      <c r="BN86" s="11"/>
      <c r="BO86" s="11"/>
      <c r="BP86" s="11"/>
      <c r="BQ86" s="11"/>
      <c r="BR86" s="11"/>
      <c r="BS86" s="11"/>
      <c r="BT86" s="11"/>
      <c r="BU86" s="11"/>
      <c r="BV86" s="2"/>
      <c r="BW86" s="35"/>
    </row>
    <row r="87" spans="1:76" ht="17.45">
      <c r="A87" s="55"/>
      <c r="B87" s="55"/>
      <c r="C87" s="55"/>
      <c r="D87" s="55"/>
      <c r="E87" s="55"/>
      <c r="F87" s="55"/>
      <c r="G87" s="55"/>
      <c r="H87" s="55"/>
      <c r="I87" s="55"/>
      <c r="J87" s="248"/>
      <c r="K87" s="163"/>
      <c r="L87" s="249"/>
      <c r="M87" s="250"/>
      <c r="N87" s="248"/>
      <c r="O87" s="248"/>
      <c r="P87" s="251"/>
      <c r="Q87" s="252"/>
      <c r="R87" s="253"/>
      <c r="S87" s="253"/>
      <c r="T87" s="253"/>
      <c r="U87" s="253"/>
      <c r="V87" s="253"/>
      <c r="W87" s="253"/>
      <c r="X87" s="254"/>
      <c r="Y87" s="254"/>
      <c r="Z87" s="254"/>
      <c r="AA87" s="254"/>
      <c r="AB87" s="254"/>
      <c r="AC87" s="54"/>
      <c r="AD87" s="54"/>
      <c r="AE87" s="54"/>
      <c r="AF87" s="54"/>
      <c r="AG87" s="54"/>
      <c r="AH87" s="54"/>
      <c r="AK87" s="255"/>
      <c r="AL87" s="54"/>
      <c r="AM87" s="254"/>
      <c r="AN87" s="54"/>
      <c r="AO87" s="54"/>
      <c r="AP87" s="54"/>
      <c r="AQ87" s="256"/>
      <c r="AR87" s="54"/>
      <c r="AS87" s="54"/>
      <c r="AT87" s="54"/>
      <c r="AU87" s="54"/>
      <c r="AV87" s="54"/>
      <c r="AW87" s="54"/>
      <c r="AX87" s="54"/>
      <c r="AY87" s="54"/>
      <c r="AZ87" s="54"/>
      <c r="BA87" s="248"/>
      <c r="BB87" s="248"/>
      <c r="BC87" s="255"/>
      <c r="BD87" s="54"/>
      <c r="BE87" s="54"/>
      <c r="BF87" s="54"/>
      <c r="BG87" s="54"/>
      <c r="BH87" s="54"/>
      <c r="BI87" s="54"/>
      <c r="BJ87" s="54"/>
      <c r="BK87" s="54"/>
      <c r="BL87" s="54"/>
      <c r="BM87" s="255"/>
      <c r="BN87" s="54"/>
      <c r="BO87" s="54"/>
      <c r="BP87" s="54"/>
      <c r="BQ87" s="54"/>
      <c r="BR87" s="54"/>
      <c r="BS87" s="54"/>
      <c r="BT87" s="54"/>
      <c r="BU87" s="54"/>
      <c r="BV87" s="54"/>
      <c r="BW87" s="257"/>
    </row>
    <row r="88" spans="1:76" s="162" customFormat="1" ht="17.45">
      <c r="A88" s="159" t="s">
        <v>327</v>
      </c>
      <c r="B88" s="159"/>
      <c r="C88" s="159"/>
      <c r="D88" s="159"/>
      <c r="E88" s="159"/>
      <c r="F88" s="159"/>
      <c r="G88" s="159"/>
      <c r="H88" s="159"/>
      <c r="I88" s="161" t="s">
        <v>328</v>
      </c>
      <c r="J88" s="199"/>
      <c r="K88" s="190"/>
      <c r="L88" s="159"/>
      <c r="M88" s="172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  <c r="AA88" s="159"/>
      <c r="AB88" s="159"/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  <c r="AN88" s="159"/>
      <c r="AO88" s="159"/>
      <c r="AP88" s="159"/>
      <c r="AQ88" s="159"/>
      <c r="AR88" s="159"/>
      <c r="AS88" s="159"/>
      <c r="AT88" s="159"/>
      <c r="AU88" s="159"/>
      <c r="AV88" s="159"/>
      <c r="AW88" s="159"/>
      <c r="AX88" s="159"/>
      <c r="AY88" s="159"/>
      <c r="AZ88" s="159"/>
      <c r="BA88" s="159"/>
      <c r="BB88" s="159"/>
      <c r="BC88" s="159"/>
      <c r="BD88" s="159"/>
      <c r="BE88" s="159"/>
      <c r="BF88" s="159"/>
      <c r="BG88" s="159"/>
      <c r="BH88" s="159"/>
      <c r="BI88" s="159"/>
      <c r="BJ88" s="159"/>
      <c r="BK88" s="159"/>
      <c r="BL88" s="159"/>
      <c r="BM88" s="159"/>
      <c r="BN88" s="159"/>
      <c r="BO88" s="159"/>
      <c r="BP88" s="159"/>
      <c r="BQ88" s="159"/>
      <c r="BR88" s="159"/>
      <c r="BS88" s="159"/>
      <c r="BT88" s="159"/>
      <c r="BU88" s="159"/>
      <c r="BV88" s="159"/>
      <c r="BW88" s="160"/>
    </row>
    <row r="89" spans="1:76" ht="26.45">
      <c r="A89" s="55" t="s">
        <v>329</v>
      </c>
      <c r="B89" s="55" t="s">
        <v>86</v>
      </c>
      <c r="C89" s="55" t="s">
        <v>117</v>
      </c>
      <c r="D89" s="55" t="s">
        <v>213</v>
      </c>
      <c r="E89" s="55" t="s">
        <v>86</v>
      </c>
      <c r="F89" s="55" t="s">
        <v>217</v>
      </c>
      <c r="G89" s="55" t="s">
        <v>106</v>
      </c>
      <c r="H89" s="55" t="s">
        <v>91</v>
      </c>
      <c r="I89" s="53" t="str">
        <f t="shared" ref="I89:I115" si="11">A89&amp;B89&amp;C89&amp;D89&amp;E89&amp;F89</f>
        <v>ZC51_003FIL_450S1</v>
      </c>
      <c r="J89" s="194" t="s">
        <v>133</v>
      </c>
      <c r="K89" s="163" t="s">
        <v>330</v>
      </c>
      <c r="L89" s="58">
        <v>3</v>
      </c>
      <c r="M89" s="173" t="str">
        <f>CONCATENATE("DN ",AM89,"mm - OD ",AO89,"mm - Length ",AP89,"
as per GMT drawing 7701-C50-DMF-GMT-XXX")</f>
        <v>DN 450mm - OD mm - Length 
as per GMT drawing 7701-C50-DMF-GMT-XXX</v>
      </c>
      <c r="N89" s="127" t="s">
        <v>133</v>
      </c>
      <c r="O89" s="127" t="s">
        <v>96</v>
      </c>
      <c r="P89" s="247" t="s">
        <v>96</v>
      </c>
      <c r="Q89" s="149" t="s">
        <v>108</v>
      </c>
      <c r="R89" s="8"/>
      <c r="S89" s="8"/>
      <c r="T89" s="8"/>
      <c r="U89" s="8"/>
      <c r="V89" s="8"/>
      <c r="W89" s="8"/>
      <c r="X89" s="5"/>
      <c r="Y89" s="5"/>
      <c r="Z89" s="5"/>
      <c r="AA89" s="5"/>
      <c r="AB89" s="5"/>
      <c r="AC89" s="11"/>
      <c r="AD89" s="11"/>
      <c r="AE89" s="2"/>
      <c r="AF89" s="11"/>
      <c r="AG89" s="11"/>
      <c r="AH89" s="11"/>
      <c r="AI89" s="11"/>
      <c r="AJ89" s="11"/>
      <c r="AK89" s="102"/>
      <c r="AL89" s="11" t="s">
        <v>100</v>
      </c>
      <c r="AM89" s="156">
        <v>450</v>
      </c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02"/>
      <c r="BD89" s="11"/>
      <c r="BE89" s="11"/>
      <c r="BF89" s="11"/>
      <c r="BG89" s="11"/>
      <c r="BH89" s="11"/>
      <c r="BI89" s="11"/>
      <c r="BJ89" s="11"/>
      <c r="BK89" s="11"/>
      <c r="BL89" s="11"/>
      <c r="BM89" s="102"/>
      <c r="BN89" s="11"/>
      <c r="BO89" s="11"/>
      <c r="BP89" s="11"/>
      <c r="BQ89" s="11"/>
      <c r="BR89" s="11"/>
      <c r="BS89" s="11"/>
      <c r="BT89" s="11"/>
      <c r="BU89" s="11"/>
      <c r="BV89" s="37"/>
      <c r="BW89" s="35" t="s">
        <v>234</v>
      </c>
      <c r="BX89" s="10"/>
    </row>
    <row r="90" spans="1:76" ht="184.9">
      <c r="A90" s="55" t="s">
        <v>329</v>
      </c>
      <c r="B90" s="55" t="s">
        <v>86</v>
      </c>
      <c r="C90" s="55" t="s">
        <v>144</v>
      </c>
      <c r="D90" s="55" t="s">
        <v>331</v>
      </c>
      <c r="E90" s="55"/>
      <c r="F90" s="55"/>
      <c r="G90" s="55" t="s">
        <v>245</v>
      </c>
      <c r="H90" s="55" t="s">
        <v>91</v>
      </c>
      <c r="I90" s="53" t="str">
        <f t="shared" si="11"/>
        <v>ZC51_020CYC</v>
      </c>
      <c r="J90" s="194" t="s">
        <v>133</v>
      </c>
      <c r="K90" s="163" t="s">
        <v>332</v>
      </c>
      <c r="L90" s="58">
        <v>2</v>
      </c>
      <c r="M90" s="154" t="s">
        <v>333</v>
      </c>
      <c r="N90" s="127" t="s">
        <v>133</v>
      </c>
      <c r="O90" s="127" t="s">
        <v>96</v>
      </c>
      <c r="P90" s="247" t="s">
        <v>96</v>
      </c>
      <c r="Q90" s="149" t="s">
        <v>108</v>
      </c>
      <c r="R90" s="8"/>
      <c r="S90" s="8"/>
      <c r="T90" s="8"/>
      <c r="U90" s="8"/>
      <c r="V90" s="8"/>
      <c r="W90" s="8"/>
      <c r="X90" s="5"/>
      <c r="Y90" s="5"/>
      <c r="Z90" s="5"/>
      <c r="AA90" s="5"/>
      <c r="AB90" s="5"/>
      <c r="AC90" s="11"/>
      <c r="AD90" s="11"/>
      <c r="AE90" s="2"/>
      <c r="AF90" s="11"/>
      <c r="AG90" s="11"/>
      <c r="AH90" s="11"/>
      <c r="AI90" s="11"/>
      <c r="AJ90" s="11"/>
      <c r="AK90" s="102"/>
      <c r="AL90" s="11"/>
      <c r="AM90" s="156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02"/>
      <c r="BD90" s="11"/>
      <c r="BE90" s="11"/>
      <c r="BF90" s="11"/>
      <c r="BG90" s="11"/>
      <c r="BH90" s="11"/>
      <c r="BI90" s="11"/>
      <c r="BJ90" s="11"/>
      <c r="BK90" s="11"/>
      <c r="BL90" s="11"/>
      <c r="BM90" s="102"/>
      <c r="BN90" s="11"/>
      <c r="BO90" s="11"/>
      <c r="BP90" s="11"/>
      <c r="BQ90" s="11"/>
      <c r="BR90" s="11"/>
      <c r="BS90" s="11"/>
      <c r="BT90" s="11"/>
      <c r="BU90" s="11"/>
      <c r="BV90" s="37"/>
      <c r="BW90" s="35"/>
      <c r="BX90" s="1"/>
    </row>
    <row r="91" spans="1:76" ht="21.6">
      <c r="A91" s="55" t="s">
        <v>329</v>
      </c>
      <c r="B91" s="55" t="s">
        <v>86</v>
      </c>
      <c r="C91" s="55" t="s">
        <v>144</v>
      </c>
      <c r="D91" s="55" t="s">
        <v>331</v>
      </c>
      <c r="E91" s="55" t="s">
        <v>86</v>
      </c>
      <c r="F91" s="55" t="s">
        <v>255</v>
      </c>
      <c r="G91" s="55" t="s">
        <v>90</v>
      </c>
      <c r="H91" s="55" t="s">
        <v>91</v>
      </c>
      <c r="I91" s="53" t="str">
        <f t="shared" si="11"/>
        <v>ZC51_020CYC_LS01</v>
      </c>
      <c r="J91" s="194" t="s">
        <v>133</v>
      </c>
      <c r="K91" s="163" t="s">
        <v>334</v>
      </c>
      <c r="L91" s="58">
        <v>3</v>
      </c>
      <c r="M91" s="168" t="s">
        <v>335</v>
      </c>
      <c r="N91" s="127" t="s">
        <v>133</v>
      </c>
      <c r="O91" s="127" t="s">
        <v>96</v>
      </c>
      <c r="P91" s="247" t="s">
        <v>96</v>
      </c>
      <c r="Q91" s="149" t="s">
        <v>97</v>
      </c>
      <c r="R91" s="8"/>
      <c r="S91" s="8">
        <v>24</v>
      </c>
      <c r="T91" s="8"/>
      <c r="U91" s="8" t="s">
        <v>98</v>
      </c>
      <c r="V91" s="8"/>
      <c r="W91" s="8"/>
      <c r="X91" s="5"/>
      <c r="Y91" s="5"/>
      <c r="Z91" s="5"/>
      <c r="AA91" s="5"/>
      <c r="AB91" s="5"/>
      <c r="AC91" s="11"/>
      <c r="AD91" s="11"/>
      <c r="AE91" s="2"/>
      <c r="AF91" s="11"/>
      <c r="AG91" s="11"/>
      <c r="AH91" s="11"/>
      <c r="AI91" s="11"/>
      <c r="AJ91" s="11"/>
      <c r="AK91" s="102"/>
      <c r="AL91" s="11"/>
      <c r="AM91" s="156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02"/>
      <c r="BD91" s="11"/>
      <c r="BE91" s="11"/>
      <c r="BF91" s="11"/>
      <c r="BG91" s="11"/>
      <c r="BH91" s="11"/>
      <c r="BI91" s="11"/>
      <c r="BJ91" s="11"/>
      <c r="BK91" s="11"/>
      <c r="BL91" s="11"/>
      <c r="BM91" s="102"/>
      <c r="BN91" s="11"/>
      <c r="BO91" s="11"/>
      <c r="BP91" s="11"/>
      <c r="BQ91" s="11"/>
      <c r="BR91" s="11"/>
      <c r="BS91" s="11"/>
      <c r="BT91" s="11"/>
      <c r="BU91" s="11"/>
      <c r="BV91" s="37"/>
      <c r="BW91" s="236" t="s">
        <v>102</v>
      </c>
      <c r="BX91" s="1"/>
    </row>
    <row r="92" spans="1:76" ht="34.9">
      <c r="A92" s="55" t="s">
        <v>329</v>
      </c>
      <c r="B92" s="55" t="s">
        <v>86</v>
      </c>
      <c r="C92" s="55" t="s">
        <v>206</v>
      </c>
      <c r="D92" s="55" t="s">
        <v>197</v>
      </c>
      <c r="E92" s="55"/>
      <c r="F92" s="55"/>
      <c r="G92" s="55" t="s">
        <v>119</v>
      </c>
      <c r="H92" s="55" t="s">
        <v>91</v>
      </c>
      <c r="I92" s="53" t="str">
        <f t="shared" si="11"/>
        <v>ZC51_024VAM</v>
      </c>
      <c r="J92" s="194" t="s">
        <v>133</v>
      </c>
      <c r="K92" s="163" t="s">
        <v>336</v>
      </c>
      <c r="L92" s="58">
        <v>3</v>
      </c>
      <c r="M92" s="168" t="str">
        <f xml:space="preserve"> "Full Bore Ball Valve DN"&amp;AM92&amp;", Flanged one side, Threaded other side (PT)"</f>
        <v>Full Bore Ball Valve DN25, Flanged one side, Threaded other side (PT)</v>
      </c>
      <c r="N92" s="127" t="s">
        <v>133</v>
      </c>
      <c r="O92" s="127" t="s">
        <v>96</v>
      </c>
      <c r="P92" s="247" t="s">
        <v>96</v>
      </c>
      <c r="Q92" s="149" t="s">
        <v>108</v>
      </c>
      <c r="R92" s="8"/>
      <c r="S92" s="8"/>
      <c r="T92" s="8"/>
      <c r="U92" s="8"/>
      <c r="V92" s="8"/>
      <c r="W92" s="8"/>
      <c r="X92" s="5"/>
      <c r="Y92" s="5"/>
      <c r="Z92" s="5"/>
      <c r="AA92" s="5"/>
      <c r="AB92" s="5"/>
      <c r="AC92" s="11"/>
      <c r="AD92" s="11"/>
      <c r="AE92" s="2"/>
      <c r="AF92" s="11"/>
      <c r="AG92" s="11"/>
      <c r="AH92" s="11"/>
      <c r="AI92" s="11"/>
      <c r="AJ92" s="11"/>
      <c r="AK92" s="102"/>
      <c r="AL92" s="11" t="s">
        <v>100</v>
      </c>
      <c r="AM92" s="156">
        <v>25</v>
      </c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02"/>
      <c r="BD92" s="11"/>
      <c r="BE92" s="11"/>
      <c r="BF92" s="11"/>
      <c r="BG92" s="11"/>
      <c r="BH92" s="11"/>
      <c r="BI92" s="11"/>
      <c r="BJ92" s="11"/>
      <c r="BK92" s="11"/>
      <c r="BL92" s="11"/>
      <c r="BM92" s="102"/>
      <c r="BN92" s="11"/>
      <c r="BO92" s="11"/>
      <c r="BP92" s="11"/>
      <c r="BQ92" s="11"/>
      <c r="BR92" s="11"/>
      <c r="BS92" s="11"/>
      <c r="BT92" s="11"/>
      <c r="BU92" s="11"/>
      <c r="BV92" s="37"/>
      <c r="BW92" s="35"/>
      <c r="BX92" s="54"/>
    </row>
    <row r="93" spans="1:76" ht="39.6">
      <c r="A93" s="55" t="s">
        <v>329</v>
      </c>
      <c r="B93" s="55" t="s">
        <v>86</v>
      </c>
      <c r="C93" s="55" t="s">
        <v>206</v>
      </c>
      <c r="D93" s="55" t="s">
        <v>88</v>
      </c>
      <c r="E93" s="55" t="s">
        <v>86</v>
      </c>
      <c r="F93" s="55" t="s">
        <v>337</v>
      </c>
      <c r="G93" s="55" t="s">
        <v>90</v>
      </c>
      <c r="H93" s="55" t="s">
        <v>91</v>
      </c>
      <c r="I93" s="53" t="str">
        <f t="shared" si="11"/>
        <v>ZC51_024INS_PT01</v>
      </c>
      <c r="J93" s="194" t="s">
        <v>133</v>
      </c>
      <c r="K93" s="163" t="s">
        <v>338</v>
      </c>
      <c r="L93" s="58">
        <v>3</v>
      </c>
      <c r="M93" s="173" t="str">
        <f>"Capacitive Pressure Transmitter with Local Indicator,
Connection- DN "&amp;AM93&amp;"
Material- "&amp;AL93&amp;" "</f>
        <v xml:space="preserve">Capacitive Pressure Transmitter with Local Indicator,
Connection- DN 50
Material- Ceramic </v>
      </c>
      <c r="N93" s="127" t="s">
        <v>133</v>
      </c>
      <c r="O93" s="127" t="s">
        <v>96</v>
      </c>
      <c r="P93" s="247" t="s">
        <v>96</v>
      </c>
      <c r="Q93" s="149" t="s">
        <v>97</v>
      </c>
      <c r="R93" s="8"/>
      <c r="S93" s="8">
        <v>24</v>
      </c>
      <c r="T93" s="8"/>
      <c r="U93" s="8" t="s">
        <v>98</v>
      </c>
      <c r="V93" s="8"/>
      <c r="W93" s="8"/>
      <c r="X93" s="5"/>
      <c r="Y93" s="5" t="s">
        <v>254</v>
      </c>
      <c r="Z93" s="5"/>
      <c r="AA93" s="5"/>
      <c r="AB93" s="5"/>
      <c r="AC93" s="11"/>
      <c r="AD93" s="11"/>
      <c r="AE93" s="2"/>
      <c r="AF93" s="11"/>
      <c r="AG93" s="11"/>
      <c r="AH93" s="11"/>
      <c r="AI93" s="11"/>
      <c r="AJ93" s="11"/>
      <c r="AK93" s="102"/>
      <c r="AL93" s="11" t="s">
        <v>339</v>
      </c>
      <c r="AM93" s="156">
        <v>50</v>
      </c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02"/>
      <c r="BD93" s="11"/>
      <c r="BE93" s="11"/>
      <c r="BF93" s="11"/>
      <c r="BG93" s="11"/>
      <c r="BH93" s="11"/>
      <c r="BI93" s="11"/>
      <c r="BJ93" s="11"/>
      <c r="BK93" s="11"/>
      <c r="BL93" s="11"/>
      <c r="BM93" s="102"/>
      <c r="BN93" s="11"/>
      <c r="BO93" s="11"/>
      <c r="BP93" s="11"/>
      <c r="BQ93" s="11"/>
      <c r="BR93" s="11"/>
      <c r="BS93" s="11"/>
      <c r="BT93" s="11"/>
      <c r="BU93" s="11"/>
      <c r="BV93" s="37"/>
      <c r="BW93" s="236" t="s">
        <v>102</v>
      </c>
      <c r="BX93" s="54"/>
    </row>
    <row r="94" spans="1:76" ht="34.9">
      <c r="A94" s="55" t="s">
        <v>329</v>
      </c>
      <c r="B94" s="55" t="s">
        <v>86</v>
      </c>
      <c r="C94" s="55" t="s">
        <v>212</v>
      </c>
      <c r="D94" s="55" t="s">
        <v>197</v>
      </c>
      <c r="E94" s="55"/>
      <c r="F94" s="55"/>
      <c r="G94" s="55" t="s">
        <v>119</v>
      </c>
      <c r="H94" s="55" t="s">
        <v>91</v>
      </c>
      <c r="I94" s="53" t="str">
        <f t="shared" ref="I94" si="12">A94&amp;B94&amp;C94&amp;D94&amp;E94&amp;F94</f>
        <v>ZC51_027VAM</v>
      </c>
      <c r="J94" s="194" t="s">
        <v>133</v>
      </c>
      <c r="K94" s="163" t="s">
        <v>340</v>
      </c>
      <c r="L94" s="58">
        <v>3</v>
      </c>
      <c r="M94" s="168" t="str">
        <f xml:space="preserve"> "Butterfly Valve DN"&amp;AM94&amp;", Flanged"</f>
        <v>Butterfly Valve DN100, Flanged</v>
      </c>
      <c r="N94" s="127" t="s">
        <v>133</v>
      </c>
      <c r="O94" s="127" t="s">
        <v>96</v>
      </c>
      <c r="P94" s="247" t="s">
        <v>96</v>
      </c>
      <c r="Q94" s="149" t="s">
        <v>108</v>
      </c>
      <c r="R94" s="8"/>
      <c r="S94" s="8"/>
      <c r="T94" s="8"/>
      <c r="U94" s="8"/>
      <c r="V94" s="8"/>
      <c r="W94" s="8"/>
      <c r="X94" s="5"/>
      <c r="Y94" s="5"/>
      <c r="Z94" s="5"/>
      <c r="AA94" s="5"/>
      <c r="AB94" s="5"/>
      <c r="AC94" s="11"/>
      <c r="AD94" s="11"/>
      <c r="AE94" s="2"/>
      <c r="AF94" s="11"/>
      <c r="AG94" s="11"/>
      <c r="AH94" s="11"/>
      <c r="AI94" s="11"/>
      <c r="AJ94" s="11"/>
      <c r="AK94" s="102"/>
      <c r="AL94" s="11" t="s">
        <v>341</v>
      </c>
      <c r="AM94" s="156">
        <v>100</v>
      </c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02"/>
      <c r="BD94" s="11"/>
      <c r="BE94" s="11"/>
      <c r="BF94" s="11"/>
      <c r="BG94" s="11"/>
      <c r="BH94" s="11"/>
      <c r="BI94" s="11"/>
      <c r="BJ94" s="11"/>
      <c r="BK94" s="11"/>
      <c r="BL94" s="11"/>
      <c r="BM94" s="102"/>
      <c r="BN94" s="11"/>
      <c r="BO94" s="11"/>
      <c r="BP94" s="11"/>
      <c r="BQ94" s="11"/>
      <c r="BR94" s="11"/>
      <c r="BS94" s="11"/>
      <c r="BT94" s="11"/>
      <c r="BU94" s="11"/>
      <c r="BV94" s="37"/>
      <c r="BW94" s="35"/>
      <c r="BX94" s="54"/>
    </row>
    <row r="95" spans="1:76" ht="34.9">
      <c r="A95" s="55" t="s">
        <v>329</v>
      </c>
      <c r="B95" s="55" t="s">
        <v>86</v>
      </c>
      <c r="C95" s="55" t="s">
        <v>212</v>
      </c>
      <c r="D95" s="55" t="s">
        <v>197</v>
      </c>
      <c r="E95" s="55"/>
      <c r="F95" s="55"/>
      <c r="G95" s="55" t="s">
        <v>119</v>
      </c>
      <c r="H95" s="55" t="s">
        <v>91</v>
      </c>
      <c r="I95" s="53" t="str">
        <f t="shared" si="11"/>
        <v>ZC51_027VAM</v>
      </c>
      <c r="J95" s="194" t="s">
        <v>133</v>
      </c>
      <c r="K95" s="163" t="s">
        <v>342</v>
      </c>
      <c r="L95" s="58">
        <v>3</v>
      </c>
      <c r="M95" s="168" t="str">
        <f xml:space="preserve"> "Butterfly Valve DN"&amp;AM95&amp;", Flanged"</f>
        <v>Butterfly Valve DN100, Flanged</v>
      </c>
      <c r="N95" s="127" t="s">
        <v>133</v>
      </c>
      <c r="O95" s="127" t="s">
        <v>96</v>
      </c>
      <c r="P95" s="247" t="s">
        <v>96</v>
      </c>
      <c r="Q95" s="149" t="s">
        <v>108</v>
      </c>
      <c r="R95" s="8"/>
      <c r="S95" s="8"/>
      <c r="T95" s="8"/>
      <c r="U95" s="8"/>
      <c r="V95" s="8"/>
      <c r="W95" s="8"/>
      <c r="X95" s="5"/>
      <c r="Y95" s="5"/>
      <c r="Z95" s="5"/>
      <c r="AA95" s="5"/>
      <c r="AB95" s="5"/>
      <c r="AC95" s="11"/>
      <c r="AD95" s="11"/>
      <c r="AE95" s="2"/>
      <c r="AF95" s="11"/>
      <c r="AG95" s="11"/>
      <c r="AH95" s="11"/>
      <c r="AI95" s="11"/>
      <c r="AJ95" s="11"/>
      <c r="AK95" s="102"/>
      <c r="AL95" s="11" t="s">
        <v>341</v>
      </c>
      <c r="AM95" s="156">
        <v>100</v>
      </c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02"/>
      <c r="BD95" s="11"/>
      <c r="BE95" s="11"/>
      <c r="BF95" s="11"/>
      <c r="BG95" s="11"/>
      <c r="BH95" s="11"/>
      <c r="BI95" s="11"/>
      <c r="BJ95" s="11"/>
      <c r="BK95" s="11"/>
      <c r="BL95" s="11"/>
      <c r="BM95" s="102"/>
      <c r="BN95" s="11"/>
      <c r="BO95" s="11"/>
      <c r="BP95" s="11"/>
      <c r="BQ95" s="11"/>
      <c r="BR95" s="11"/>
      <c r="BS95" s="11"/>
      <c r="BT95" s="11"/>
      <c r="BU95" s="11"/>
      <c r="BV95" s="37"/>
      <c r="BW95" s="35"/>
      <c r="BX95" s="54"/>
    </row>
    <row r="96" spans="1:76" ht="26.45">
      <c r="A96" s="55" t="s">
        <v>329</v>
      </c>
      <c r="B96" s="55" t="s">
        <v>86</v>
      </c>
      <c r="C96" s="55" t="s">
        <v>343</v>
      </c>
      <c r="D96" s="55" t="s">
        <v>231</v>
      </c>
      <c r="E96" s="55" t="s">
        <v>86</v>
      </c>
      <c r="F96" s="55" t="s">
        <v>344</v>
      </c>
      <c r="G96" s="55" t="s">
        <v>106</v>
      </c>
      <c r="H96" s="55" t="s">
        <v>91</v>
      </c>
      <c r="I96" s="53" t="str">
        <f t="shared" si="11"/>
        <v>ZC51_029WTR_050S1</v>
      </c>
      <c r="J96" s="194" t="s">
        <v>133</v>
      </c>
      <c r="K96" s="163" t="s">
        <v>345</v>
      </c>
      <c r="L96" s="58">
        <v>3</v>
      </c>
      <c r="M96" s="173" t="str">
        <f>CONCATENATE("DN ",AM96,"mm - OD ",AO96,"mm - Length ",AP96,"
as per GMT drawing 7701-C50-DMF-GMT-XXX")</f>
        <v>DN 100mm - OD mm - Length 
as per GMT drawing 7701-C50-DMF-GMT-XXX</v>
      </c>
      <c r="N96" s="127" t="s">
        <v>133</v>
      </c>
      <c r="O96" s="127" t="s">
        <v>96</v>
      </c>
      <c r="P96" s="247" t="s">
        <v>96</v>
      </c>
      <c r="Q96" s="149" t="s">
        <v>108</v>
      </c>
      <c r="R96" s="8"/>
      <c r="S96" s="8"/>
      <c r="T96" s="8"/>
      <c r="U96" s="8"/>
      <c r="V96" s="8"/>
      <c r="W96" s="8"/>
      <c r="X96" s="5"/>
      <c r="Y96" s="5"/>
      <c r="Z96" s="5"/>
      <c r="AA96" s="5"/>
      <c r="AB96" s="5"/>
      <c r="AC96" s="11"/>
      <c r="AD96" s="11"/>
      <c r="AE96" s="2"/>
      <c r="AF96" s="11"/>
      <c r="AG96" s="11"/>
      <c r="AH96" s="11"/>
      <c r="AI96" s="11"/>
      <c r="AJ96" s="11"/>
      <c r="AK96" s="102"/>
      <c r="AL96" s="11" t="s">
        <v>100</v>
      </c>
      <c r="AM96" s="156">
        <v>100</v>
      </c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02"/>
      <c r="BD96" s="11"/>
      <c r="BE96" s="11"/>
      <c r="BF96" s="11"/>
      <c r="BG96" s="11"/>
      <c r="BH96" s="11"/>
      <c r="BI96" s="11"/>
      <c r="BJ96" s="11"/>
      <c r="BK96" s="11"/>
      <c r="BL96" s="11"/>
      <c r="BM96" s="102"/>
      <c r="BN96" s="11"/>
      <c r="BO96" s="11"/>
      <c r="BP96" s="11"/>
      <c r="BQ96" s="11"/>
      <c r="BR96" s="11"/>
      <c r="BS96" s="11"/>
      <c r="BT96" s="11"/>
      <c r="BU96" s="11"/>
      <c r="BV96" s="37"/>
      <c r="BW96" s="35"/>
    </row>
    <row r="97" spans="1:76" ht="26.45">
      <c r="A97" s="55" t="s">
        <v>329</v>
      </c>
      <c r="B97" s="55" t="s">
        <v>86</v>
      </c>
      <c r="C97" s="55" t="s">
        <v>346</v>
      </c>
      <c r="D97" s="55" t="s">
        <v>231</v>
      </c>
      <c r="E97" s="55" t="s">
        <v>86</v>
      </c>
      <c r="F97" s="55" t="s">
        <v>268</v>
      </c>
      <c r="G97" s="55" t="s">
        <v>106</v>
      </c>
      <c r="H97" s="55" t="s">
        <v>91</v>
      </c>
      <c r="I97" s="53" t="str">
        <f t="shared" si="11"/>
        <v>ZC51_041WTR_032S1</v>
      </c>
      <c r="J97" s="194" t="s">
        <v>133</v>
      </c>
      <c r="K97" s="163" t="s">
        <v>347</v>
      </c>
      <c r="L97" s="58">
        <v>3</v>
      </c>
      <c r="M97" s="173" t="str">
        <f>CONCATENATE("DN ",AM97,"mm - OD ",AO97,"mm - Length ",AP97,"
as per GMT drawing 7701-C50-DMF-GMT-XXX")</f>
        <v>DN 100mm - OD mm - Length 
as per GMT drawing 7701-C50-DMF-GMT-XXX</v>
      </c>
      <c r="N97" s="127" t="s">
        <v>133</v>
      </c>
      <c r="O97" s="127" t="s">
        <v>96</v>
      </c>
      <c r="P97" s="247" t="s">
        <v>96</v>
      </c>
      <c r="Q97" s="149" t="s">
        <v>108</v>
      </c>
      <c r="R97" s="8"/>
      <c r="S97" s="8"/>
      <c r="T97" s="8"/>
      <c r="U97" s="8"/>
      <c r="V97" s="8"/>
      <c r="W97" s="8"/>
      <c r="X97" s="5"/>
      <c r="Y97" s="5"/>
      <c r="Z97" s="5"/>
      <c r="AA97" s="5"/>
      <c r="AB97" s="5"/>
      <c r="AC97" s="11"/>
      <c r="AD97" s="11"/>
      <c r="AE97" s="2"/>
      <c r="AF97" s="11"/>
      <c r="AG97" s="11"/>
      <c r="AH97" s="11"/>
      <c r="AI97" s="11"/>
      <c r="AJ97" s="11"/>
      <c r="AK97" s="102"/>
      <c r="AL97" s="11" t="s">
        <v>100</v>
      </c>
      <c r="AM97" s="156">
        <v>100</v>
      </c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02"/>
      <c r="BD97" s="11"/>
      <c r="BE97" s="11"/>
      <c r="BF97" s="11"/>
      <c r="BG97" s="11"/>
      <c r="BH97" s="11"/>
      <c r="BI97" s="11"/>
      <c r="BJ97" s="11"/>
      <c r="BK97" s="11"/>
      <c r="BL97" s="11"/>
      <c r="BM97" s="102"/>
      <c r="BN97" s="11"/>
      <c r="BO97" s="11"/>
      <c r="BP97" s="11"/>
      <c r="BQ97" s="11"/>
      <c r="BR97" s="11"/>
      <c r="BS97" s="11"/>
      <c r="BT97" s="11"/>
      <c r="BU97" s="11"/>
      <c r="BV97" s="37"/>
      <c r="BW97" s="35"/>
    </row>
    <row r="98" spans="1:76" ht="66">
      <c r="A98" s="55" t="s">
        <v>329</v>
      </c>
      <c r="B98" s="55" t="s">
        <v>86</v>
      </c>
      <c r="C98" s="55" t="s">
        <v>348</v>
      </c>
      <c r="D98" s="55" t="s">
        <v>271</v>
      </c>
      <c r="E98" s="55"/>
      <c r="F98" s="55"/>
      <c r="G98" s="55" t="s">
        <v>272</v>
      </c>
      <c r="H98" s="55" t="s">
        <v>91</v>
      </c>
      <c r="I98" s="53" t="str">
        <f t="shared" si="11"/>
        <v>ZC51_050PMP</v>
      </c>
      <c r="J98" s="194" t="s">
        <v>133</v>
      </c>
      <c r="K98" s="163" t="s">
        <v>349</v>
      </c>
      <c r="L98" s="58">
        <v>2</v>
      </c>
      <c r="M98" s="226" t="s">
        <v>350</v>
      </c>
      <c r="N98" s="127" t="s">
        <v>133</v>
      </c>
      <c r="O98" s="127" t="s">
        <v>96</v>
      </c>
      <c r="P98" s="247" t="s">
        <v>96</v>
      </c>
      <c r="Q98" s="149" t="s">
        <v>108</v>
      </c>
      <c r="R98" s="8"/>
      <c r="S98" s="8"/>
      <c r="T98" s="8"/>
      <c r="U98" s="8"/>
      <c r="V98" s="8"/>
      <c r="W98" s="8"/>
      <c r="X98" s="5"/>
      <c r="Y98" s="5"/>
      <c r="Z98" s="5"/>
      <c r="AA98" s="5"/>
      <c r="AB98" s="5"/>
      <c r="AC98" s="11"/>
      <c r="AD98" s="11"/>
      <c r="AE98" s="2"/>
      <c r="AF98" s="11"/>
      <c r="AG98" s="11"/>
      <c r="AH98" s="11"/>
      <c r="AI98" s="11"/>
      <c r="AJ98" s="11"/>
      <c r="AK98" s="102"/>
      <c r="AL98" s="11"/>
      <c r="AM98" s="156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02"/>
      <c r="BD98" s="11"/>
      <c r="BE98" s="11"/>
      <c r="BF98" s="11"/>
      <c r="BG98" s="11"/>
      <c r="BH98" s="11"/>
      <c r="BI98" s="11"/>
      <c r="BJ98" s="11"/>
      <c r="BK98" s="11"/>
      <c r="BL98" s="11"/>
      <c r="BM98" s="102"/>
      <c r="BN98" s="11"/>
      <c r="BO98" s="11"/>
      <c r="BP98" s="11"/>
      <c r="BQ98" s="11"/>
      <c r="BR98" s="11"/>
      <c r="BS98" s="11"/>
      <c r="BT98" s="11"/>
      <c r="BU98" s="11"/>
      <c r="BV98" s="37"/>
      <c r="BW98" s="35"/>
    </row>
    <row r="99" spans="1:76" ht="39.6">
      <c r="A99" s="55" t="s">
        <v>329</v>
      </c>
      <c r="B99" s="55" t="s">
        <v>86</v>
      </c>
      <c r="C99" s="55" t="s">
        <v>348</v>
      </c>
      <c r="D99" s="55" t="s">
        <v>118</v>
      </c>
      <c r="E99" s="55"/>
      <c r="F99" s="55"/>
      <c r="G99" s="55" t="s">
        <v>12</v>
      </c>
      <c r="H99" s="55" t="s">
        <v>91</v>
      </c>
      <c r="I99" s="53" t="str">
        <f t="shared" ref="I99" si="13">A99&amp;B99&amp;C99&amp;D99&amp;E99&amp;F99</f>
        <v>ZC51_050VAO</v>
      </c>
      <c r="J99" s="194" t="s">
        <v>133</v>
      </c>
      <c r="K99" s="163" t="s">
        <v>351</v>
      </c>
      <c r="L99" s="58">
        <v>3</v>
      </c>
      <c r="M99" s="173" t="str">
        <f>CONCATENATE("Butterfly valve DN", AM99, " stainless steel, 
FC (Fail safe to close) 
with Double Acting Spring Return Actuator, flanged")</f>
        <v>Butterfly valve DN50 stainless steel, 
FC (Fail safe to close) 
with Double Acting Spring Return Actuator, flanged</v>
      </c>
      <c r="N99" s="127" t="s">
        <v>133</v>
      </c>
      <c r="O99" s="127" t="s">
        <v>96</v>
      </c>
      <c r="P99" s="247" t="s">
        <v>96</v>
      </c>
      <c r="Q99" s="149" t="s">
        <v>108</v>
      </c>
      <c r="R99" s="8"/>
      <c r="S99" s="8"/>
      <c r="T99" s="8"/>
      <c r="U99" s="8"/>
      <c r="V99" s="8"/>
      <c r="W99" s="8"/>
      <c r="X99" s="5"/>
      <c r="Y99" s="5"/>
      <c r="Z99" s="5"/>
      <c r="AA99" s="5"/>
      <c r="AB99" s="5"/>
      <c r="AC99" s="11"/>
      <c r="AD99" s="11"/>
      <c r="AE99" s="2"/>
      <c r="AF99" s="11"/>
      <c r="AG99" s="11"/>
      <c r="AH99" s="11"/>
      <c r="AI99" s="11"/>
      <c r="AJ99" s="11"/>
      <c r="AK99" s="102"/>
      <c r="AL99" s="127" t="s">
        <v>352</v>
      </c>
      <c r="AM99" s="156">
        <v>50</v>
      </c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02"/>
      <c r="BD99" s="11"/>
      <c r="BE99" s="11"/>
      <c r="BF99" s="11"/>
      <c r="BG99" s="11"/>
      <c r="BH99" s="11"/>
      <c r="BI99" s="11"/>
      <c r="BJ99" s="11"/>
      <c r="BK99" s="11"/>
      <c r="BL99" s="11"/>
      <c r="BM99" s="102"/>
      <c r="BN99" s="11"/>
      <c r="BO99" s="11"/>
      <c r="BP99" s="11"/>
      <c r="BQ99" s="11"/>
      <c r="BR99" s="11"/>
      <c r="BS99" s="11"/>
      <c r="BT99" s="11"/>
      <c r="BU99" s="11"/>
      <c r="BV99" s="37"/>
      <c r="BW99" s="236" t="s">
        <v>102</v>
      </c>
      <c r="BX99" s="54"/>
    </row>
    <row r="100" spans="1:76" ht="34.9">
      <c r="A100" s="55" t="s">
        <v>329</v>
      </c>
      <c r="B100" s="55" t="s">
        <v>86</v>
      </c>
      <c r="C100" s="55" t="s">
        <v>348</v>
      </c>
      <c r="D100" s="55" t="s">
        <v>118</v>
      </c>
      <c r="E100" s="55" t="s">
        <v>86</v>
      </c>
      <c r="F100" s="55" t="s">
        <v>123</v>
      </c>
      <c r="G100" s="55" t="s">
        <v>90</v>
      </c>
      <c r="H100" s="55" t="s">
        <v>91</v>
      </c>
      <c r="I100" s="53" t="str">
        <f t="shared" ref="I100" si="14">A100&amp;B100&amp;C100&amp;D100&amp;E100&amp;F100</f>
        <v>ZC51_050VAO_SOV01</v>
      </c>
      <c r="J100" s="194" t="s">
        <v>133</v>
      </c>
      <c r="K100" s="163" t="s">
        <v>353</v>
      </c>
      <c r="L100" s="58">
        <v>3</v>
      </c>
      <c r="M100" s="173" t="s">
        <v>125</v>
      </c>
      <c r="N100" s="127" t="s">
        <v>133</v>
      </c>
      <c r="O100" s="127" t="s">
        <v>96</v>
      </c>
      <c r="P100" s="247" t="s">
        <v>96</v>
      </c>
      <c r="Q100" s="149" t="s">
        <v>97</v>
      </c>
      <c r="R100" s="8"/>
      <c r="S100" s="8">
        <v>24</v>
      </c>
      <c r="T100" s="8"/>
      <c r="U100" s="8" t="s">
        <v>98</v>
      </c>
      <c r="V100" s="8"/>
      <c r="W100" s="8"/>
      <c r="X100" s="5"/>
      <c r="Y100" s="5"/>
      <c r="Z100" s="5"/>
      <c r="AA100" s="5"/>
      <c r="AB100" s="5"/>
      <c r="AC100" s="11"/>
      <c r="AD100" s="11"/>
      <c r="AE100" s="2"/>
      <c r="AF100" s="11"/>
      <c r="AG100" s="11"/>
      <c r="AH100" s="11"/>
      <c r="AI100" s="11"/>
      <c r="AJ100" s="11"/>
      <c r="AK100" s="102"/>
      <c r="AL100" s="11"/>
      <c r="AM100" s="156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02"/>
      <c r="BD100" s="11"/>
      <c r="BE100" s="11"/>
      <c r="BF100" s="11"/>
      <c r="BG100" s="11"/>
      <c r="BH100" s="11"/>
      <c r="BI100" s="11"/>
      <c r="BJ100" s="11"/>
      <c r="BK100" s="11"/>
      <c r="BL100" s="11"/>
      <c r="BM100" s="102"/>
      <c r="BN100" s="11"/>
      <c r="BO100" s="11"/>
      <c r="BP100" s="11"/>
      <c r="BQ100" s="11"/>
      <c r="BR100" s="11"/>
      <c r="BS100" s="11"/>
      <c r="BT100" s="11"/>
      <c r="BU100" s="11"/>
      <c r="BV100" s="37"/>
      <c r="BW100" s="236" t="s">
        <v>102</v>
      </c>
    </row>
    <row r="101" spans="1:76" ht="34.9">
      <c r="A101" s="55" t="s">
        <v>329</v>
      </c>
      <c r="B101" s="55" t="s">
        <v>86</v>
      </c>
      <c r="C101" s="55" t="s">
        <v>354</v>
      </c>
      <c r="D101" s="55" t="s">
        <v>197</v>
      </c>
      <c r="E101" s="55"/>
      <c r="F101" s="55"/>
      <c r="G101" s="55" t="s">
        <v>119</v>
      </c>
      <c r="H101" s="55" t="s">
        <v>91</v>
      </c>
      <c r="I101" s="53" t="str">
        <f t="shared" si="11"/>
        <v>ZC51_054VAM</v>
      </c>
      <c r="J101" s="194" t="s">
        <v>133</v>
      </c>
      <c r="K101" s="163" t="s">
        <v>355</v>
      </c>
      <c r="L101" s="58">
        <v>3</v>
      </c>
      <c r="M101" s="173" t="str">
        <f xml:space="preserve"> "Diaphragm Valve DN"&amp;AM101&amp;", Flanged"</f>
        <v>Diaphragm Valve DN100, Flanged</v>
      </c>
      <c r="N101" s="127" t="s">
        <v>133</v>
      </c>
      <c r="O101" s="127" t="s">
        <v>96</v>
      </c>
      <c r="P101" s="247" t="s">
        <v>96</v>
      </c>
      <c r="Q101" s="149" t="s">
        <v>108</v>
      </c>
      <c r="R101" s="8"/>
      <c r="S101" s="8"/>
      <c r="T101" s="8"/>
      <c r="U101" s="8"/>
      <c r="V101" s="8"/>
      <c r="W101" s="8"/>
      <c r="X101" s="5"/>
      <c r="Y101" s="5"/>
      <c r="Z101" s="5"/>
      <c r="AA101" s="5"/>
      <c r="AB101" s="5"/>
      <c r="AC101" s="11"/>
      <c r="AD101" s="11"/>
      <c r="AE101" s="2"/>
      <c r="AF101" s="11"/>
      <c r="AG101" s="11"/>
      <c r="AH101" s="11"/>
      <c r="AI101" s="11"/>
      <c r="AJ101" s="11"/>
      <c r="AK101" s="102"/>
      <c r="AL101" s="11" t="s">
        <v>100</v>
      </c>
      <c r="AM101" s="156">
        <v>100</v>
      </c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02"/>
      <c r="BD101" s="11"/>
      <c r="BE101" s="11"/>
      <c r="BF101" s="11"/>
      <c r="BG101" s="11"/>
      <c r="BH101" s="11"/>
      <c r="BI101" s="11"/>
      <c r="BJ101" s="11"/>
      <c r="BK101" s="11"/>
      <c r="BL101" s="11"/>
      <c r="BM101" s="102"/>
      <c r="BN101" s="11"/>
      <c r="BO101" s="11"/>
      <c r="BP101" s="11"/>
      <c r="BQ101" s="11"/>
      <c r="BR101" s="11"/>
      <c r="BS101" s="11"/>
      <c r="BT101" s="11"/>
      <c r="BU101" s="11"/>
      <c r="BV101" s="37"/>
      <c r="BW101" s="35"/>
      <c r="BX101" s="10"/>
    </row>
    <row r="102" spans="1:76" ht="26.45">
      <c r="A102" s="55" t="s">
        <v>329</v>
      </c>
      <c r="B102" s="55" t="s">
        <v>86</v>
      </c>
      <c r="C102" s="55" t="s">
        <v>356</v>
      </c>
      <c r="D102" s="55" t="s">
        <v>357</v>
      </c>
      <c r="E102" s="55" t="s">
        <v>86</v>
      </c>
      <c r="F102" s="55" t="s">
        <v>217</v>
      </c>
      <c r="G102" s="55" t="s">
        <v>106</v>
      </c>
      <c r="H102" s="55" t="s">
        <v>91</v>
      </c>
      <c r="I102" s="53" t="str">
        <f t="shared" si="11"/>
        <v>ZC51_061VCM_450S1</v>
      </c>
      <c r="J102" s="194" t="s">
        <v>133</v>
      </c>
      <c r="K102" s="163" t="s">
        <v>358</v>
      </c>
      <c r="L102" s="58">
        <v>3</v>
      </c>
      <c r="M102" s="173" t="str">
        <f>CONCATENATE("DN ",AM102,"mm - OD ",AO102,"mm - Length ",AP102,"
as per GMT drawing 7701-C51-DMF-GMT-XXX")</f>
        <v>DN 450mm - OD mm - Length 
as per GMT drawing 7701-C51-DMF-GMT-XXX</v>
      </c>
      <c r="N102" s="127" t="s">
        <v>133</v>
      </c>
      <c r="O102" s="127" t="s">
        <v>96</v>
      </c>
      <c r="P102" s="247" t="s">
        <v>96</v>
      </c>
      <c r="Q102" s="149" t="s">
        <v>108</v>
      </c>
      <c r="R102" s="8"/>
      <c r="S102" s="8"/>
      <c r="T102" s="8"/>
      <c r="U102" s="8"/>
      <c r="V102" s="8"/>
      <c r="W102" s="8"/>
      <c r="X102" s="5"/>
      <c r="Y102" s="5"/>
      <c r="Z102" s="5"/>
      <c r="AA102" s="5"/>
      <c r="AB102" s="5"/>
      <c r="AC102" s="11"/>
      <c r="AD102" s="11"/>
      <c r="AE102" s="2"/>
      <c r="AF102" s="11"/>
      <c r="AG102" s="11"/>
      <c r="AH102" s="11"/>
      <c r="AI102" s="11"/>
      <c r="AJ102" s="11"/>
      <c r="AK102" s="102"/>
      <c r="AL102" s="11" t="s">
        <v>100</v>
      </c>
      <c r="AM102" s="156">
        <v>450</v>
      </c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02"/>
      <c r="BD102" s="11"/>
      <c r="BE102" s="11"/>
      <c r="BF102" s="11"/>
      <c r="BG102" s="11"/>
      <c r="BH102" s="11"/>
      <c r="BI102" s="11"/>
      <c r="BJ102" s="11"/>
      <c r="BK102" s="11"/>
      <c r="BL102" s="11"/>
      <c r="BM102" s="102"/>
      <c r="BN102" s="11"/>
      <c r="BO102" s="11"/>
      <c r="BP102" s="11"/>
      <c r="BQ102" s="11"/>
      <c r="BR102" s="11"/>
      <c r="BS102" s="11"/>
      <c r="BT102" s="11"/>
      <c r="BU102" s="11"/>
      <c r="BV102" s="37"/>
      <c r="BW102" s="35"/>
      <c r="BX102" s="1"/>
    </row>
    <row r="103" spans="1:76" ht="26.45">
      <c r="A103" s="55" t="s">
        <v>329</v>
      </c>
      <c r="B103" s="55" t="s">
        <v>86</v>
      </c>
      <c r="C103" s="55" t="s">
        <v>359</v>
      </c>
      <c r="D103" s="55" t="s">
        <v>357</v>
      </c>
      <c r="E103" s="55" t="s">
        <v>86</v>
      </c>
      <c r="F103" s="55" t="s">
        <v>217</v>
      </c>
      <c r="G103" s="55" t="s">
        <v>106</v>
      </c>
      <c r="H103" s="55" t="s">
        <v>91</v>
      </c>
      <c r="I103" s="53" t="str">
        <f t="shared" si="11"/>
        <v>ZC51_062VCM_450S1</v>
      </c>
      <c r="J103" s="194" t="s">
        <v>133</v>
      </c>
      <c r="K103" s="163" t="s">
        <v>360</v>
      </c>
      <c r="L103" s="58">
        <v>3</v>
      </c>
      <c r="M103" s="173" t="str">
        <f>CONCATENATE("DN ",AM103,"mm - OD ",AO103,"mm - Length ",AP103,"
as per GMT drawing 7701-C51-DMF-GMT-XXX")</f>
        <v>DN 450mm - OD mm - Length 
as per GMT drawing 7701-C51-DMF-GMT-XXX</v>
      </c>
      <c r="N103" s="127" t="s">
        <v>133</v>
      </c>
      <c r="O103" s="127" t="s">
        <v>96</v>
      </c>
      <c r="P103" s="247" t="s">
        <v>96</v>
      </c>
      <c r="Q103" s="149" t="s">
        <v>108</v>
      </c>
      <c r="R103" s="8"/>
      <c r="S103" s="8"/>
      <c r="T103" s="8"/>
      <c r="U103" s="8"/>
      <c r="V103" s="8"/>
      <c r="W103" s="8"/>
      <c r="X103" s="5"/>
      <c r="Y103" s="5"/>
      <c r="Z103" s="5"/>
      <c r="AA103" s="5"/>
      <c r="AB103" s="5"/>
      <c r="AC103" s="11"/>
      <c r="AD103" s="11"/>
      <c r="AE103" s="2"/>
      <c r="AF103" s="11"/>
      <c r="AG103" s="11"/>
      <c r="AH103" s="11"/>
      <c r="AI103" s="11"/>
      <c r="AJ103" s="11"/>
      <c r="AK103" s="102"/>
      <c r="AL103" s="11" t="s">
        <v>100</v>
      </c>
      <c r="AM103" s="156">
        <v>450</v>
      </c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02"/>
      <c r="BD103" s="11"/>
      <c r="BE103" s="11"/>
      <c r="BF103" s="11"/>
      <c r="BG103" s="11"/>
      <c r="BH103" s="11"/>
      <c r="BI103" s="11"/>
      <c r="BJ103" s="11"/>
      <c r="BK103" s="11"/>
      <c r="BL103" s="11"/>
      <c r="BM103" s="102"/>
      <c r="BN103" s="11"/>
      <c r="BO103" s="11"/>
      <c r="BP103" s="11"/>
      <c r="BQ103" s="11"/>
      <c r="BR103" s="11"/>
      <c r="BS103" s="11"/>
      <c r="BT103" s="11"/>
      <c r="BU103" s="11"/>
      <c r="BV103" s="37"/>
      <c r="BW103" s="35"/>
      <c r="BX103" s="10"/>
    </row>
    <row r="104" spans="1:76" ht="39.6">
      <c r="A104" s="55" t="s">
        <v>329</v>
      </c>
      <c r="B104" s="55" t="s">
        <v>86</v>
      </c>
      <c r="C104" s="55" t="s">
        <v>361</v>
      </c>
      <c r="D104" s="55" t="s">
        <v>118</v>
      </c>
      <c r="E104" s="55"/>
      <c r="F104" s="55"/>
      <c r="G104" s="55" t="s">
        <v>12</v>
      </c>
      <c r="H104" s="55" t="s">
        <v>91</v>
      </c>
      <c r="I104" s="53" t="str">
        <f t="shared" si="11"/>
        <v>ZC51_063VAO</v>
      </c>
      <c r="J104" s="194" t="s">
        <v>133</v>
      </c>
      <c r="K104" s="163" t="s">
        <v>362</v>
      </c>
      <c r="L104" s="58">
        <v>3</v>
      </c>
      <c r="M104" s="173" t="str">
        <f>CONCATENATE("Butterfly valve DN", AM104, " stainless steel, 
FC (Fail safe to close) 
with Double Acting Spring Return Actuator, flanged")</f>
        <v>Butterfly valve DN450 stainless steel, 
FC (Fail safe to close) 
with Double Acting Spring Return Actuator, flanged</v>
      </c>
      <c r="N104" s="127" t="s">
        <v>133</v>
      </c>
      <c r="O104" s="127" t="s">
        <v>96</v>
      </c>
      <c r="P104" s="247" t="s">
        <v>96</v>
      </c>
      <c r="Q104" s="149" t="s">
        <v>108</v>
      </c>
      <c r="R104" s="8"/>
      <c r="S104" s="8"/>
      <c r="T104" s="8"/>
      <c r="U104" s="8"/>
      <c r="V104" s="8"/>
      <c r="W104" s="8"/>
      <c r="X104" s="5"/>
      <c r="Y104" s="5"/>
      <c r="Z104" s="5"/>
      <c r="AA104" s="5"/>
      <c r="AB104" s="5"/>
      <c r="AC104" s="11"/>
      <c r="AD104" s="11"/>
      <c r="AE104" s="2"/>
      <c r="AF104" s="11"/>
      <c r="AG104" s="11"/>
      <c r="AH104" s="11"/>
      <c r="AI104" s="11"/>
      <c r="AJ104" s="11"/>
      <c r="AK104" s="102"/>
      <c r="AL104" s="127" t="s">
        <v>352</v>
      </c>
      <c r="AM104" s="156">
        <v>450</v>
      </c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02"/>
      <c r="BD104" s="11"/>
      <c r="BE104" s="11"/>
      <c r="BF104" s="11"/>
      <c r="BG104" s="11"/>
      <c r="BH104" s="11"/>
      <c r="BI104" s="11"/>
      <c r="BJ104" s="11"/>
      <c r="BK104" s="11"/>
      <c r="BL104" s="11"/>
      <c r="BM104" s="102"/>
      <c r="BN104" s="11"/>
      <c r="BO104" s="11"/>
      <c r="BP104" s="11"/>
      <c r="BQ104" s="11"/>
      <c r="BR104" s="11"/>
      <c r="BS104" s="11"/>
      <c r="BT104" s="11"/>
      <c r="BU104" s="11"/>
      <c r="BV104" s="37"/>
      <c r="BW104" s="35"/>
      <c r="BX104" s="54"/>
    </row>
    <row r="105" spans="1:76" ht="34.9">
      <c r="A105" s="55" t="s">
        <v>329</v>
      </c>
      <c r="B105" s="55" t="s">
        <v>86</v>
      </c>
      <c r="C105" s="55" t="s">
        <v>361</v>
      </c>
      <c r="D105" s="55" t="s">
        <v>118</v>
      </c>
      <c r="E105" s="55" t="s">
        <v>86</v>
      </c>
      <c r="F105" s="55" t="s">
        <v>123</v>
      </c>
      <c r="G105" s="55" t="s">
        <v>90</v>
      </c>
      <c r="H105" s="55" t="s">
        <v>91</v>
      </c>
      <c r="I105" s="53" t="str">
        <f t="shared" si="11"/>
        <v>ZC51_063VAO_SOV01</v>
      </c>
      <c r="J105" s="194" t="s">
        <v>133</v>
      </c>
      <c r="K105" s="163" t="s">
        <v>363</v>
      </c>
      <c r="L105" s="58">
        <v>3</v>
      </c>
      <c r="M105" s="173" t="s">
        <v>125</v>
      </c>
      <c r="N105" s="127" t="s">
        <v>133</v>
      </c>
      <c r="O105" s="127" t="s">
        <v>96</v>
      </c>
      <c r="P105" s="247" t="s">
        <v>96</v>
      </c>
      <c r="Q105" s="149" t="s">
        <v>97</v>
      </c>
      <c r="R105" s="8"/>
      <c r="S105" s="8">
        <v>24</v>
      </c>
      <c r="T105" s="8"/>
      <c r="U105" s="8" t="s">
        <v>98</v>
      </c>
      <c r="V105" s="8"/>
      <c r="W105" s="8"/>
      <c r="X105" s="5"/>
      <c r="Y105" s="5"/>
      <c r="Z105" s="5"/>
      <c r="AA105" s="5"/>
      <c r="AB105" s="5"/>
      <c r="AC105" s="11"/>
      <c r="AD105" s="11"/>
      <c r="AE105" s="2"/>
      <c r="AF105" s="11"/>
      <c r="AG105" s="11"/>
      <c r="AH105" s="11"/>
      <c r="AI105" s="11"/>
      <c r="AJ105" s="11"/>
      <c r="AK105" s="102"/>
      <c r="AL105" s="11"/>
      <c r="AM105" s="156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02"/>
      <c r="BD105" s="11"/>
      <c r="BE105" s="11"/>
      <c r="BF105" s="11"/>
      <c r="BG105" s="11"/>
      <c r="BH105" s="11"/>
      <c r="BI105" s="11"/>
      <c r="BJ105" s="11"/>
      <c r="BK105" s="11"/>
      <c r="BL105" s="11"/>
      <c r="BM105" s="102"/>
      <c r="BN105" s="11"/>
      <c r="BO105" s="11"/>
      <c r="BP105" s="11"/>
      <c r="BQ105" s="11"/>
      <c r="BR105" s="11"/>
      <c r="BS105" s="11"/>
      <c r="BT105" s="11"/>
      <c r="BU105" s="11"/>
      <c r="BV105" s="37"/>
      <c r="BW105" s="35"/>
    </row>
    <row r="106" spans="1:76" ht="34.9">
      <c r="A106" s="55" t="s">
        <v>329</v>
      </c>
      <c r="B106" s="55" t="s">
        <v>86</v>
      </c>
      <c r="C106" s="55" t="s">
        <v>361</v>
      </c>
      <c r="D106" s="55" t="s">
        <v>88</v>
      </c>
      <c r="E106" s="55" t="s">
        <v>86</v>
      </c>
      <c r="F106" s="55" t="s">
        <v>128</v>
      </c>
      <c r="G106" s="55" t="s">
        <v>90</v>
      </c>
      <c r="H106" s="55" t="s">
        <v>91</v>
      </c>
      <c r="I106" s="53" t="str">
        <f t="shared" si="11"/>
        <v>ZC51_063INS_ZS01</v>
      </c>
      <c r="J106" s="194" t="s">
        <v>133</v>
      </c>
      <c r="K106" s="163" t="s">
        <v>364</v>
      </c>
      <c r="L106" s="58">
        <v>3</v>
      </c>
      <c r="M106" s="168" t="str">
        <f>"Mounted limit switch box; IP65; 2 micro switches; suitable for actuator; switching capacity 4A/250VAC-1A/24VDC "&amp;F105</f>
        <v>Mounted limit switch box; IP65; 2 micro switches; suitable for actuator; switching capacity 4A/250VAC-1A/24VDC SOV01</v>
      </c>
      <c r="N106" s="127" t="s">
        <v>133</v>
      </c>
      <c r="O106" s="127" t="s">
        <v>96</v>
      </c>
      <c r="P106" s="247" t="s">
        <v>96</v>
      </c>
      <c r="Q106" s="149" t="s">
        <v>97</v>
      </c>
      <c r="R106" s="8"/>
      <c r="S106" s="8">
        <v>24</v>
      </c>
      <c r="T106" s="8"/>
      <c r="U106" s="8" t="s">
        <v>98</v>
      </c>
      <c r="V106" s="8"/>
      <c r="W106" s="8"/>
      <c r="X106" s="5"/>
      <c r="Y106" s="5"/>
      <c r="Z106" s="5"/>
      <c r="AA106" s="5"/>
      <c r="AB106" s="5"/>
      <c r="AC106" s="11"/>
      <c r="AD106" s="11"/>
      <c r="AE106" s="2"/>
      <c r="AF106" s="11"/>
      <c r="AG106" s="11"/>
      <c r="AH106" s="11"/>
      <c r="AI106" s="11"/>
      <c r="AJ106" s="11"/>
      <c r="AK106" s="102"/>
      <c r="AL106" s="11"/>
      <c r="AM106" s="156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02"/>
      <c r="BD106" s="11"/>
      <c r="BE106" s="11"/>
      <c r="BF106" s="11"/>
      <c r="BG106" s="11"/>
      <c r="BH106" s="11"/>
      <c r="BI106" s="11"/>
      <c r="BJ106" s="11"/>
      <c r="BK106" s="11"/>
      <c r="BL106" s="11"/>
      <c r="BM106" s="102"/>
      <c r="BN106" s="11"/>
      <c r="BO106" s="11"/>
      <c r="BP106" s="11"/>
      <c r="BQ106" s="11"/>
      <c r="BR106" s="11"/>
      <c r="BS106" s="11"/>
      <c r="BT106" s="11"/>
      <c r="BU106" s="11"/>
      <c r="BV106" s="37"/>
      <c r="BW106" s="236" t="s">
        <v>102</v>
      </c>
    </row>
    <row r="107" spans="1:76" ht="34.9">
      <c r="A107" s="55" t="s">
        <v>329</v>
      </c>
      <c r="B107" s="55" t="s">
        <v>86</v>
      </c>
      <c r="C107" s="55" t="s">
        <v>361</v>
      </c>
      <c r="D107" s="55" t="s">
        <v>88</v>
      </c>
      <c r="E107" s="55" t="s">
        <v>86</v>
      </c>
      <c r="F107" s="55" t="s">
        <v>130</v>
      </c>
      <c r="G107" s="55" t="s">
        <v>90</v>
      </c>
      <c r="H107" s="55" t="s">
        <v>91</v>
      </c>
      <c r="I107" s="53" t="str">
        <f t="shared" si="11"/>
        <v>ZC51_063INS_ZS02</v>
      </c>
      <c r="J107" s="194" t="s">
        <v>133</v>
      </c>
      <c r="K107" s="163" t="s">
        <v>365</v>
      </c>
      <c r="L107" s="58">
        <v>3</v>
      </c>
      <c r="M107" s="168" t="str">
        <f>CONCATENATE("Linked to ",I106)</f>
        <v>Linked to ZC51_063INS_ZS01</v>
      </c>
      <c r="N107" s="127" t="s">
        <v>133</v>
      </c>
      <c r="O107" s="127" t="s">
        <v>96</v>
      </c>
      <c r="P107" s="247" t="s">
        <v>96</v>
      </c>
      <c r="Q107" s="149" t="s">
        <v>97</v>
      </c>
      <c r="R107" s="8"/>
      <c r="S107" s="8">
        <v>24</v>
      </c>
      <c r="T107" s="8"/>
      <c r="U107" s="8" t="s">
        <v>98</v>
      </c>
      <c r="V107" s="8"/>
      <c r="W107" s="8"/>
      <c r="X107" s="5"/>
      <c r="Y107" s="5"/>
      <c r="Z107" s="5"/>
      <c r="AA107" s="5"/>
      <c r="AB107" s="5"/>
      <c r="AC107" s="90"/>
      <c r="AD107" s="90"/>
      <c r="AE107" s="8"/>
      <c r="AF107" s="90"/>
      <c r="AG107" s="90"/>
      <c r="AH107" s="90"/>
      <c r="AI107" s="90"/>
      <c r="AJ107" s="90"/>
      <c r="AK107" s="102"/>
      <c r="AL107" s="11"/>
      <c r="AM107" s="156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02"/>
      <c r="BD107" s="11"/>
      <c r="BE107" s="11"/>
      <c r="BF107" s="11"/>
      <c r="BG107" s="11"/>
      <c r="BH107" s="11"/>
      <c r="BI107" s="11"/>
      <c r="BJ107" s="11"/>
      <c r="BK107" s="11"/>
      <c r="BL107" s="11"/>
      <c r="BM107" s="102"/>
      <c r="BN107" s="11"/>
      <c r="BO107" s="11"/>
      <c r="BP107" s="11"/>
      <c r="BQ107" s="11"/>
      <c r="BR107" s="11"/>
      <c r="BS107" s="11"/>
      <c r="BT107" s="11"/>
      <c r="BU107" s="11"/>
      <c r="BV107" s="56"/>
      <c r="BW107" s="236" t="s">
        <v>102</v>
      </c>
    </row>
    <row r="108" spans="1:76" ht="66">
      <c r="A108" s="55" t="s">
        <v>329</v>
      </c>
      <c r="B108" s="55" t="s">
        <v>86</v>
      </c>
      <c r="C108" s="55" t="s">
        <v>366</v>
      </c>
      <c r="D108" s="55" t="s">
        <v>271</v>
      </c>
      <c r="E108" s="55"/>
      <c r="F108" s="55"/>
      <c r="G108" s="55" t="s">
        <v>272</v>
      </c>
      <c r="H108" s="55" t="s">
        <v>91</v>
      </c>
      <c r="I108" s="53" t="str">
        <f t="shared" si="11"/>
        <v>ZC51_070PMP</v>
      </c>
      <c r="J108" s="194" t="s">
        <v>133</v>
      </c>
      <c r="K108" s="163" t="s">
        <v>367</v>
      </c>
      <c r="L108" s="58">
        <v>2</v>
      </c>
      <c r="M108" s="154" t="s">
        <v>368</v>
      </c>
      <c r="N108" s="127" t="s">
        <v>133</v>
      </c>
      <c r="O108" s="127" t="s">
        <v>96</v>
      </c>
      <c r="P108" s="247" t="s">
        <v>96</v>
      </c>
      <c r="Q108" s="149" t="s">
        <v>108</v>
      </c>
      <c r="R108" s="8"/>
      <c r="S108" s="8"/>
      <c r="T108" s="8"/>
      <c r="U108" s="8"/>
      <c r="V108" s="8"/>
      <c r="W108" s="8"/>
      <c r="X108" s="5"/>
      <c r="Y108" s="5"/>
      <c r="Z108" s="5"/>
      <c r="AA108" s="5"/>
      <c r="AB108" s="5"/>
      <c r="AC108" s="11"/>
      <c r="AD108" s="11"/>
      <c r="AE108" s="2"/>
      <c r="AF108" s="11"/>
      <c r="AG108" s="11"/>
      <c r="AH108" s="11"/>
      <c r="AI108" s="11"/>
      <c r="AJ108" s="11"/>
      <c r="AK108" s="102"/>
      <c r="AL108" s="11"/>
      <c r="AM108" s="156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02"/>
      <c r="BD108" s="11"/>
      <c r="BE108" s="11"/>
      <c r="BF108" s="11"/>
      <c r="BG108" s="11"/>
      <c r="BH108" s="11"/>
      <c r="BI108" s="11"/>
      <c r="BJ108" s="11"/>
      <c r="BK108" s="11"/>
      <c r="BL108" s="11"/>
      <c r="BM108" s="102"/>
      <c r="BN108" s="11"/>
      <c r="BO108" s="11"/>
      <c r="BP108" s="11"/>
      <c r="BQ108" s="11"/>
      <c r="BR108" s="11"/>
      <c r="BS108" s="11"/>
      <c r="BT108" s="11" t="s">
        <v>369</v>
      </c>
      <c r="BU108" s="11"/>
      <c r="BV108" s="37"/>
      <c r="BW108" s="35"/>
    </row>
    <row r="109" spans="1:76" ht="21.6">
      <c r="A109" s="55" t="s">
        <v>329</v>
      </c>
      <c r="B109" s="55" t="s">
        <v>86</v>
      </c>
      <c r="C109" s="55" t="s">
        <v>366</v>
      </c>
      <c r="D109" s="55" t="s">
        <v>271</v>
      </c>
      <c r="E109" s="55" t="s">
        <v>86</v>
      </c>
      <c r="F109" s="55" t="s">
        <v>151</v>
      </c>
      <c r="G109" s="55" t="s">
        <v>152</v>
      </c>
      <c r="H109" s="55" t="s">
        <v>91</v>
      </c>
      <c r="I109" s="53" t="str">
        <f t="shared" si="11"/>
        <v>ZC51_070PMP_M01</v>
      </c>
      <c r="J109" s="194" t="s">
        <v>133</v>
      </c>
      <c r="K109" s="163" t="s">
        <v>370</v>
      </c>
      <c r="L109" s="58">
        <v>3</v>
      </c>
      <c r="M109" s="186" t="str">
        <f>CONCATENATE(S109,"V, 3Ph, 50 Hz, efficiency IE2, 1500RPM, ",R109, " kW")</f>
        <v>400V, 3Ph, 50 Hz, efficiency IE2, 1500RPM, 250 kW</v>
      </c>
      <c r="N109" s="127" t="s">
        <v>133</v>
      </c>
      <c r="O109" s="127" t="s">
        <v>96</v>
      </c>
      <c r="P109" s="247" t="s">
        <v>96</v>
      </c>
      <c r="Q109" s="149" t="s">
        <v>97</v>
      </c>
      <c r="R109" s="8">
        <v>250</v>
      </c>
      <c r="S109" s="8">
        <v>400</v>
      </c>
      <c r="T109" s="8" t="s">
        <v>98</v>
      </c>
      <c r="U109" s="8"/>
      <c r="V109" s="8"/>
      <c r="W109" s="8"/>
      <c r="X109" s="5" t="s">
        <v>154</v>
      </c>
      <c r="Y109" s="5"/>
      <c r="Z109" s="5"/>
      <c r="AA109" s="5"/>
      <c r="AB109" s="5"/>
      <c r="AC109" s="90"/>
      <c r="AD109" s="90"/>
      <c r="AE109" s="8"/>
      <c r="AF109" s="90"/>
      <c r="AG109" s="90"/>
      <c r="AH109" s="90"/>
      <c r="AI109" s="90"/>
      <c r="AJ109" s="90"/>
      <c r="AK109" s="102"/>
      <c r="AL109" s="11"/>
      <c r="AM109" s="156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02"/>
      <c r="BD109" s="11"/>
      <c r="BE109" s="11"/>
      <c r="BF109" s="11"/>
      <c r="BG109" s="11"/>
      <c r="BH109" s="11"/>
      <c r="BI109" s="11"/>
      <c r="BJ109" s="11"/>
      <c r="BK109" s="11"/>
      <c r="BL109" s="11"/>
      <c r="BM109" s="102"/>
      <c r="BN109" s="11"/>
      <c r="BO109" s="11"/>
      <c r="BP109" s="11"/>
      <c r="BQ109" s="11"/>
      <c r="BR109" s="11"/>
      <c r="BS109" s="11"/>
      <c r="BT109" s="11"/>
      <c r="BU109" s="11"/>
      <c r="BV109" s="56"/>
      <c r="BW109" s="236" t="s">
        <v>102</v>
      </c>
    </row>
    <row r="110" spans="1:76" ht="21.6">
      <c r="A110" s="55" t="s">
        <v>329</v>
      </c>
      <c r="B110" s="55" t="s">
        <v>86</v>
      </c>
      <c r="C110" s="55" t="s">
        <v>366</v>
      </c>
      <c r="D110" s="55" t="s">
        <v>271</v>
      </c>
      <c r="E110" s="55" t="s">
        <v>86</v>
      </c>
      <c r="F110" s="55" t="s">
        <v>255</v>
      </c>
      <c r="G110" s="55" t="s">
        <v>90</v>
      </c>
      <c r="H110" s="55" t="s">
        <v>91</v>
      </c>
      <c r="I110" s="53" t="str">
        <f t="shared" si="11"/>
        <v>ZC51_070PMP_LS01</v>
      </c>
      <c r="J110" s="194" t="s">
        <v>133</v>
      </c>
      <c r="K110" s="163" t="s">
        <v>371</v>
      </c>
      <c r="L110" s="58">
        <v>3</v>
      </c>
      <c r="M110" s="168" t="s">
        <v>335</v>
      </c>
      <c r="N110" s="127" t="s">
        <v>133</v>
      </c>
      <c r="O110" s="127" t="s">
        <v>96</v>
      </c>
      <c r="P110" s="247" t="s">
        <v>96</v>
      </c>
      <c r="Q110" s="149" t="s">
        <v>97</v>
      </c>
      <c r="R110" s="8"/>
      <c r="S110" s="8">
        <v>24</v>
      </c>
      <c r="T110" s="8"/>
      <c r="U110" s="8" t="s">
        <v>98</v>
      </c>
      <c r="V110" s="8"/>
      <c r="W110" s="8"/>
      <c r="X110" s="5"/>
      <c r="Y110" s="5"/>
      <c r="Z110" s="5"/>
      <c r="AA110" s="5"/>
      <c r="AB110" s="5"/>
      <c r="AC110" s="11"/>
      <c r="AD110" s="11"/>
      <c r="AE110" s="2"/>
      <c r="AF110" s="11"/>
      <c r="AG110" s="11"/>
      <c r="AH110" s="11"/>
      <c r="AI110" s="11"/>
      <c r="AJ110" s="11"/>
      <c r="AK110" s="102"/>
      <c r="AL110" s="11"/>
      <c r="AM110" s="156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02"/>
      <c r="BD110" s="11"/>
      <c r="BE110" s="11"/>
      <c r="BF110" s="11"/>
      <c r="BG110" s="11"/>
      <c r="BH110" s="11"/>
      <c r="BI110" s="11"/>
      <c r="BJ110" s="11"/>
      <c r="BK110" s="11"/>
      <c r="BL110" s="11"/>
      <c r="BM110" s="102"/>
      <c r="BN110" s="11"/>
      <c r="BO110" s="11"/>
      <c r="BP110" s="11"/>
      <c r="BQ110" s="11"/>
      <c r="BR110" s="11"/>
      <c r="BS110" s="11"/>
      <c r="BT110" s="11"/>
      <c r="BU110" s="11"/>
      <c r="BV110" s="37"/>
      <c r="BW110" s="35"/>
      <c r="BX110" s="1"/>
    </row>
    <row r="111" spans="1:76" ht="26.45">
      <c r="A111" s="55" t="s">
        <v>329</v>
      </c>
      <c r="B111" s="55" t="s">
        <v>86</v>
      </c>
      <c r="C111" s="55" t="s">
        <v>366</v>
      </c>
      <c r="D111" s="55" t="s">
        <v>271</v>
      </c>
      <c r="E111" s="55"/>
      <c r="F111" s="55"/>
      <c r="G111" s="55" t="s">
        <v>279</v>
      </c>
      <c r="H111" s="55" t="s">
        <v>91</v>
      </c>
      <c r="I111" s="53" t="str">
        <f t="shared" si="11"/>
        <v>ZC51_070PMP</v>
      </c>
      <c r="J111" s="194" t="s">
        <v>133</v>
      </c>
      <c r="K111" s="163" t="s">
        <v>372</v>
      </c>
      <c r="L111" s="58">
        <v>2</v>
      </c>
      <c r="M111" s="154" t="s">
        <v>373</v>
      </c>
      <c r="N111" s="127" t="s">
        <v>133</v>
      </c>
      <c r="O111" s="127" t="s">
        <v>96</v>
      </c>
      <c r="P111" s="247" t="s">
        <v>96</v>
      </c>
      <c r="Q111" s="149" t="s">
        <v>108</v>
      </c>
      <c r="R111" s="8"/>
      <c r="S111" s="8"/>
      <c r="T111" s="8"/>
      <c r="U111" s="8"/>
      <c r="V111" s="8"/>
      <c r="W111" s="8"/>
      <c r="X111" s="5"/>
      <c r="Y111" s="5"/>
      <c r="Z111" s="5"/>
      <c r="AA111" s="5"/>
      <c r="AB111" s="5"/>
      <c r="AC111" s="11"/>
      <c r="AD111" s="11"/>
      <c r="AE111" s="2"/>
      <c r="AF111" s="11"/>
      <c r="AG111" s="11"/>
      <c r="AH111" s="11"/>
      <c r="AI111" s="11"/>
      <c r="AJ111" s="11"/>
      <c r="AK111" s="102"/>
      <c r="AL111" s="11"/>
      <c r="AM111" s="156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02"/>
      <c r="BD111" s="11"/>
      <c r="BE111" s="11"/>
      <c r="BF111" s="11"/>
      <c r="BG111" s="11"/>
      <c r="BH111" s="11"/>
      <c r="BI111" s="11"/>
      <c r="BJ111" s="11"/>
      <c r="BK111" s="11"/>
      <c r="BL111" s="11"/>
      <c r="BM111" s="102"/>
      <c r="BN111" s="11"/>
      <c r="BO111" s="11"/>
      <c r="BP111" s="11"/>
      <c r="BQ111" s="11"/>
      <c r="BR111" s="11"/>
      <c r="BS111" s="11"/>
      <c r="BT111" s="11"/>
      <c r="BU111" s="11"/>
      <c r="BV111" s="2"/>
      <c r="BW111" s="35"/>
    </row>
    <row r="112" spans="1:76" ht="34.9">
      <c r="A112" s="55" t="s">
        <v>329</v>
      </c>
      <c r="B112" s="55" t="s">
        <v>86</v>
      </c>
      <c r="C112" s="55" t="s">
        <v>366</v>
      </c>
      <c r="D112" s="55" t="s">
        <v>271</v>
      </c>
      <c r="E112" s="55"/>
      <c r="F112" s="55"/>
      <c r="G112" s="55" t="s">
        <v>279</v>
      </c>
      <c r="H112" s="55" t="s">
        <v>91</v>
      </c>
      <c r="I112" s="53" t="str">
        <f t="shared" si="11"/>
        <v>ZC51_070PMP</v>
      </c>
      <c r="J112" s="194" t="s">
        <v>133</v>
      </c>
      <c r="K112" s="163" t="s">
        <v>374</v>
      </c>
      <c r="L112" s="58">
        <v>3</v>
      </c>
      <c r="M112" s="168" t="s">
        <v>375</v>
      </c>
      <c r="N112" s="127" t="s">
        <v>133</v>
      </c>
      <c r="O112" s="127" t="s">
        <v>96</v>
      </c>
      <c r="P112" s="247" t="s">
        <v>96</v>
      </c>
      <c r="Q112" s="149" t="s">
        <v>108</v>
      </c>
      <c r="R112" s="8"/>
      <c r="S112" s="8"/>
      <c r="T112" s="8"/>
      <c r="U112" s="8"/>
      <c r="V112" s="8"/>
      <c r="W112" s="8"/>
      <c r="X112" s="5"/>
      <c r="Y112" s="5"/>
      <c r="Z112" s="5"/>
      <c r="AA112" s="5"/>
      <c r="AB112" s="5"/>
      <c r="AC112" s="11"/>
      <c r="AD112" s="11"/>
      <c r="AE112" s="2"/>
      <c r="AF112" s="11"/>
      <c r="AG112" s="11"/>
      <c r="AH112" s="11"/>
      <c r="AI112" s="11"/>
      <c r="AJ112" s="11"/>
      <c r="AK112" s="102"/>
      <c r="AL112" s="11"/>
      <c r="AM112" s="156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02"/>
      <c r="BD112" s="11"/>
      <c r="BE112" s="11"/>
      <c r="BF112" s="11"/>
      <c r="BG112" s="11"/>
      <c r="BH112" s="11"/>
      <c r="BI112" s="11"/>
      <c r="BJ112" s="11"/>
      <c r="BK112" s="11"/>
      <c r="BL112" s="11"/>
      <c r="BM112" s="102"/>
      <c r="BN112" s="11"/>
      <c r="BO112" s="11"/>
      <c r="BP112" s="11"/>
      <c r="BQ112" s="11"/>
      <c r="BR112" s="11"/>
      <c r="BS112" s="11"/>
      <c r="BT112" s="11"/>
      <c r="BU112" s="11"/>
      <c r="BV112" s="2"/>
      <c r="BW112" s="35"/>
    </row>
    <row r="113" spans="1:76" ht="34.9">
      <c r="A113" s="55" t="s">
        <v>329</v>
      </c>
      <c r="B113" s="55" t="s">
        <v>86</v>
      </c>
      <c r="C113" s="55" t="s">
        <v>366</v>
      </c>
      <c r="D113" s="55" t="s">
        <v>271</v>
      </c>
      <c r="E113" s="55"/>
      <c r="F113" s="55"/>
      <c r="G113" s="55" t="s">
        <v>279</v>
      </c>
      <c r="H113" s="55" t="s">
        <v>91</v>
      </c>
      <c r="I113" s="53" t="str">
        <f t="shared" si="11"/>
        <v>ZC51_070PMP</v>
      </c>
      <c r="J113" s="194" t="s">
        <v>133</v>
      </c>
      <c r="K113" s="163" t="s">
        <v>376</v>
      </c>
      <c r="L113" s="58">
        <v>3</v>
      </c>
      <c r="M113" s="154" t="s">
        <v>377</v>
      </c>
      <c r="N113" s="127" t="s">
        <v>133</v>
      </c>
      <c r="O113" s="127" t="s">
        <v>96</v>
      </c>
      <c r="P113" s="247" t="s">
        <v>96</v>
      </c>
      <c r="Q113" s="149" t="s">
        <v>108</v>
      </c>
      <c r="R113" s="8"/>
      <c r="S113" s="8"/>
      <c r="T113" s="8"/>
      <c r="U113" s="8"/>
      <c r="V113" s="8"/>
      <c r="W113" s="8"/>
      <c r="X113" s="5"/>
      <c r="Y113" s="5"/>
      <c r="Z113" s="5"/>
      <c r="AA113" s="5"/>
      <c r="AB113" s="5"/>
      <c r="AC113" s="11"/>
      <c r="AD113" s="11"/>
      <c r="AE113" s="2"/>
      <c r="AF113" s="11"/>
      <c r="AG113" s="11"/>
      <c r="AH113" s="11"/>
      <c r="AI113" s="11"/>
      <c r="AJ113" s="11"/>
      <c r="AK113" s="102"/>
      <c r="AL113" s="11"/>
      <c r="AM113" s="156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02"/>
      <c r="BD113" s="11"/>
      <c r="BE113" s="11"/>
      <c r="BF113" s="11"/>
      <c r="BG113" s="11"/>
      <c r="BH113" s="11"/>
      <c r="BI113" s="11"/>
      <c r="BJ113" s="11"/>
      <c r="BK113" s="11"/>
      <c r="BL113" s="11"/>
      <c r="BM113" s="102"/>
      <c r="BN113" s="11"/>
      <c r="BO113" s="11"/>
      <c r="BP113" s="11"/>
      <c r="BQ113" s="11"/>
      <c r="BR113" s="11"/>
      <c r="BS113" s="11"/>
      <c r="BT113" s="11"/>
      <c r="BU113" s="11"/>
      <c r="BV113" s="2"/>
      <c r="BW113" s="35"/>
    </row>
    <row r="114" spans="1:76" ht="26.45">
      <c r="A114" s="55" t="s">
        <v>329</v>
      </c>
      <c r="B114" s="55" t="s">
        <v>86</v>
      </c>
      <c r="C114" s="55" t="s">
        <v>378</v>
      </c>
      <c r="D114" s="55" t="s">
        <v>213</v>
      </c>
      <c r="E114" s="55" t="s">
        <v>86</v>
      </c>
      <c r="F114" s="55" t="s">
        <v>344</v>
      </c>
      <c r="G114" s="55" t="s">
        <v>106</v>
      </c>
      <c r="H114" s="55" t="s">
        <v>91</v>
      </c>
      <c r="I114" s="53" t="str">
        <f t="shared" si="11"/>
        <v>ZC51_071FIL_050S1</v>
      </c>
      <c r="J114" s="194" t="s">
        <v>133</v>
      </c>
      <c r="K114" s="163" t="s">
        <v>379</v>
      </c>
      <c r="L114" s="58">
        <v>3</v>
      </c>
      <c r="M114" s="173" t="str">
        <f>CONCATENATE("DN ",AM114,"mm - OD ",AO114,"mm - Length ",AP114,"
as per GMT drawing 10190-C51-DMF-GMT-XXX")</f>
        <v>DN 50mm - OD mm - Length 
as per GMT drawing 10190-C51-DMF-GMT-XXX</v>
      </c>
      <c r="N114" s="127" t="s">
        <v>133</v>
      </c>
      <c r="O114" s="127" t="s">
        <v>96</v>
      </c>
      <c r="P114" s="247" t="s">
        <v>96</v>
      </c>
      <c r="Q114" s="149" t="s">
        <v>108</v>
      </c>
      <c r="R114" s="8"/>
      <c r="S114" s="8"/>
      <c r="T114" s="8"/>
      <c r="U114" s="8"/>
      <c r="V114" s="8"/>
      <c r="W114" s="8"/>
      <c r="X114" s="5"/>
      <c r="Y114" s="5"/>
      <c r="Z114" s="5"/>
      <c r="AA114" s="5"/>
      <c r="AB114" s="5"/>
      <c r="AC114" s="11"/>
      <c r="AD114" s="11"/>
      <c r="AE114" s="2"/>
      <c r="AF114" s="11"/>
      <c r="AG114" s="11"/>
      <c r="AH114" s="11"/>
      <c r="AI114" s="11"/>
      <c r="AJ114" s="11"/>
      <c r="AK114" s="102"/>
      <c r="AL114" s="11" t="s">
        <v>100</v>
      </c>
      <c r="AM114" s="156">
        <v>50</v>
      </c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02"/>
      <c r="BD114" s="11"/>
      <c r="BE114" s="11"/>
      <c r="BF114" s="11"/>
      <c r="BG114" s="11"/>
      <c r="BH114" s="11"/>
      <c r="BI114" s="11"/>
      <c r="BJ114" s="11"/>
      <c r="BK114" s="11"/>
      <c r="BL114" s="11"/>
      <c r="BM114" s="102"/>
      <c r="BN114" s="11"/>
      <c r="BO114" s="11"/>
      <c r="BP114" s="11"/>
      <c r="BQ114" s="11"/>
      <c r="BR114" s="11"/>
      <c r="BS114" s="11"/>
      <c r="BT114" s="11"/>
      <c r="BU114" s="11"/>
      <c r="BV114" s="37"/>
      <c r="BW114" s="35"/>
      <c r="BX114" s="10"/>
    </row>
    <row r="115" spans="1:76" ht="21.6">
      <c r="A115" s="55" t="s">
        <v>329</v>
      </c>
      <c r="B115" s="55" t="s">
        <v>86</v>
      </c>
      <c r="C115" s="55" t="s">
        <v>380</v>
      </c>
      <c r="D115" s="55" t="s">
        <v>381</v>
      </c>
      <c r="E115" s="55"/>
      <c r="F115" s="55"/>
      <c r="G115" s="55" t="s">
        <v>12</v>
      </c>
      <c r="H115" s="55" t="s">
        <v>91</v>
      </c>
      <c r="I115" s="53" t="str">
        <f t="shared" si="11"/>
        <v>ZC51_074FTR</v>
      </c>
      <c r="J115" s="194" t="s">
        <v>133</v>
      </c>
      <c r="K115" s="163" t="s">
        <v>382</v>
      </c>
      <c r="L115" s="58">
        <v>3</v>
      </c>
      <c r="M115" s="173"/>
      <c r="N115" s="127" t="s">
        <v>133</v>
      </c>
      <c r="O115" s="127" t="s">
        <v>96</v>
      </c>
      <c r="P115" s="247" t="s">
        <v>96</v>
      </c>
      <c r="Q115" s="149"/>
      <c r="R115" s="8"/>
      <c r="S115" s="8"/>
      <c r="T115" s="8"/>
      <c r="U115" s="8"/>
      <c r="V115" s="8"/>
      <c r="W115" s="8"/>
      <c r="X115" s="5"/>
      <c r="Y115" s="5"/>
      <c r="Z115" s="5"/>
      <c r="AA115" s="5"/>
      <c r="AB115" s="5"/>
      <c r="AC115" s="11"/>
      <c r="AD115" s="11"/>
      <c r="AE115" s="2"/>
      <c r="AF115" s="11"/>
      <c r="AG115" s="11"/>
      <c r="AH115" s="11"/>
      <c r="AI115" s="11"/>
      <c r="AJ115" s="11"/>
      <c r="AK115" s="102"/>
      <c r="AL115" s="11"/>
      <c r="AM115" s="156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02"/>
      <c r="BD115" s="11"/>
      <c r="BE115" s="11"/>
      <c r="BF115" s="11"/>
      <c r="BG115" s="11"/>
      <c r="BH115" s="11"/>
      <c r="BI115" s="11"/>
      <c r="BJ115" s="11"/>
      <c r="BK115" s="11"/>
      <c r="BL115" s="11"/>
      <c r="BM115" s="102"/>
      <c r="BN115" s="11"/>
      <c r="BO115" s="11"/>
      <c r="BP115" s="11"/>
      <c r="BQ115" s="11"/>
      <c r="BR115" s="11"/>
      <c r="BS115" s="11"/>
      <c r="BT115" s="11"/>
      <c r="BU115" s="11"/>
      <c r="BV115" s="37"/>
      <c r="BW115" s="35"/>
      <c r="BX115" s="1"/>
    </row>
    <row r="116" spans="1:76" ht="21.6">
      <c r="A116" s="55" t="s">
        <v>329</v>
      </c>
      <c r="B116" s="55" t="s">
        <v>86</v>
      </c>
      <c r="C116" s="55" t="s">
        <v>383</v>
      </c>
      <c r="D116" s="55" t="s">
        <v>197</v>
      </c>
      <c r="E116" s="55"/>
      <c r="F116" s="55"/>
      <c r="G116" s="55" t="s">
        <v>119</v>
      </c>
      <c r="H116" s="55" t="s">
        <v>91</v>
      </c>
      <c r="I116" s="53" t="str">
        <f t="shared" ref="I116:I123" si="15">A116&amp;B116&amp;C116&amp;D116&amp;E116&amp;F116</f>
        <v>ZC51_077VAM</v>
      </c>
      <c r="J116" s="194" t="s">
        <v>133</v>
      </c>
      <c r="K116" s="163" t="s">
        <v>384</v>
      </c>
      <c r="L116" s="58">
        <v>3</v>
      </c>
      <c r="M116" s="168" t="str">
        <f xml:space="preserve"> "Ball  Valve DN"&amp;AM116&amp;", Flanged"</f>
        <v>Ball  Valve DN50, Flanged</v>
      </c>
      <c r="N116" s="127" t="s">
        <v>133</v>
      </c>
      <c r="O116" s="127" t="s">
        <v>96</v>
      </c>
      <c r="P116" s="247" t="s">
        <v>96</v>
      </c>
      <c r="Q116" s="149" t="s">
        <v>108</v>
      </c>
      <c r="R116" s="8"/>
      <c r="S116" s="8"/>
      <c r="T116" s="8"/>
      <c r="U116" s="8"/>
      <c r="V116" s="8"/>
      <c r="W116" s="8"/>
      <c r="X116" s="5"/>
      <c r="Y116" s="5"/>
      <c r="Z116" s="5"/>
      <c r="AA116" s="5"/>
      <c r="AB116" s="5"/>
      <c r="AC116" s="11"/>
      <c r="AD116" s="11"/>
      <c r="AE116" s="2"/>
      <c r="AF116" s="11"/>
      <c r="AG116" s="11"/>
      <c r="AH116" s="11"/>
      <c r="AI116" s="11"/>
      <c r="AJ116" s="11"/>
      <c r="AK116" s="102"/>
      <c r="AL116" s="11" t="s">
        <v>100</v>
      </c>
      <c r="AM116" s="156">
        <v>50</v>
      </c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02"/>
      <c r="BD116" s="11"/>
      <c r="BE116" s="11"/>
      <c r="BF116" s="11"/>
      <c r="BG116" s="11"/>
      <c r="BH116" s="11"/>
      <c r="BI116" s="11"/>
      <c r="BJ116" s="11"/>
      <c r="BK116" s="11"/>
      <c r="BL116" s="11"/>
      <c r="BM116" s="102"/>
      <c r="BN116" s="11"/>
      <c r="BO116" s="11"/>
      <c r="BP116" s="11"/>
      <c r="BQ116" s="11"/>
      <c r="BR116" s="11"/>
      <c r="BS116" s="11"/>
      <c r="BT116" s="11"/>
      <c r="BU116" s="11"/>
      <c r="BV116" s="37"/>
      <c r="BW116" s="35"/>
      <c r="BX116" s="1"/>
    </row>
    <row r="117" spans="1:76" ht="26.45">
      <c r="A117" s="55" t="s">
        <v>329</v>
      </c>
      <c r="B117" s="55" t="s">
        <v>86</v>
      </c>
      <c r="C117" s="55" t="s">
        <v>385</v>
      </c>
      <c r="D117" s="55" t="s">
        <v>213</v>
      </c>
      <c r="E117" s="55" t="s">
        <v>86</v>
      </c>
      <c r="F117" s="55" t="s">
        <v>268</v>
      </c>
      <c r="G117" s="55" t="s">
        <v>106</v>
      </c>
      <c r="H117" s="55" t="s">
        <v>91</v>
      </c>
      <c r="I117" s="53" t="str">
        <f>A117&amp;B117&amp;C117&amp;D117&amp;E117&amp;F117</f>
        <v>ZC51_079FIL_032S1</v>
      </c>
      <c r="J117" s="194" t="s">
        <v>133</v>
      </c>
      <c r="K117" s="163" t="s">
        <v>379</v>
      </c>
      <c r="L117" s="58">
        <v>3</v>
      </c>
      <c r="M117" s="173" t="str">
        <f>CONCATENATE("DN ",AM117,"mm - OD ",AO117,"mm - Length ",AP117,"
as per GMT drawing 10190-C51-DMF-GMT-XXX")</f>
        <v>DN 50mm - OD mm - Length 
as per GMT drawing 10190-C51-DMF-GMT-XXX</v>
      </c>
      <c r="N117" s="127" t="s">
        <v>133</v>
      </c>
      <c r="O117" s="127" t="s">
        <v>96</v>
      </c>
      <c r="P117" s="247" t="s">
        <v>96</v>
      </c>
      <c r="Q117" s="149" t="s">
        <v>108</v>
      </c>
      <c r="R117" s="8"/>
      <c r="S117" s="8"/>
      <c r="T117" s="8"/>
      <c r="U117" s="8"/>
      <c r="V117" s="8"/>
      <c r="W117" s="8"/>
      <c r="X117" s="5"/>
      <c r="Y117" s="5"/>
      <c r="Z117" s="5"/>
      <c r="AA117" s="5"/>
      <c r="AB117" s="5"/>
      <c r="AC117" s="11"/>
      <c r="AD117" s="11"/>
      <c r="AE117" s="2"/>
      <c r="AF117" s="11"/>
      <c r="AG117" s="11"/>
      <c r="AH117" s="11"/>
      <c r="AI117" s="11"/>
      <c r="AJ117" s="11"/>
      <c r="AK117" s="102"/>
      <c r="AL117" s="11" t="s">
        <v>100</v>
      </c>
      <c r="AM117" s="156">
        <v>50</v>
      </c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02"/>
      <c r="BD117" s="11"/>
      <c r="BE117" s="11"/>
      <c r="BF117" s="11"/>
      <c r="BG117" s="11"/>
      <c r="BH117" s="11"/>
      <c r="BI117" s="11"/>
      <c r="BJ117" s="11"/>
      <c r="BK117" s="11"/>
      <c r="BL117" s="11"/>
      <c r="BM117" s="102"/>
      <c r="BN117" s="11"/>
      <c r="BO117" s="11"/>
      <c r="BP117" s="11"/>
      <c r="BQ117" s="11"/>
      <c r="BR117" s="11"/>
      <c r="BS117" s="11"/>
      <c r="BT117" s="11"/>
      <c r="BU117" s="11"/>
      <c r="BV117" s="37"/>
      <c r="BW117" s="35"/>
      <c r="BX117" s="10"/>
    </row>
    <row r="118" spans="1:76" ht="198">
      <c r="A118" s="55" t="s">
        <v>329</v>
      </c>
      <c r="B118" s="55" t="s">
        <v>86</v>
      </c>
      <c r="C118" s="55" t="s">
        <v>386</v>
      </c>
      <c r="D118" s="55" t="s">
        <v>331</v>
      </c>
      <c r="E118" s="55"/>
      <c r="F118" s="55"/>
      <c r="G118" s="55" t="s">
        <v>245</v>
      </c>
      <c r="H118" s="55" t="s">
        <v>91</v>
      </c>
      <c r="I118" s="53" t="str">
        <f t="shared" si="15"/>
        <v>ZC51_090CYC</v>
      </c>
      <c r="J118" s="194" t="s">
        <v>133</v>
      </c>
      <c r="K118" s="163" t="s">
        <v>387</v>
      </c>
      <c r="L118" s="58">
        <v>3</v>
      </c>
      <c r="M118" s="154" t="s">
        <v>388</v>
      </c>
      <c r="N118" s="127" t="s">
        <v>133</v>
      </c>
      <c r="O118" s="127" t="s">
        <v>96</v>
      </c>
      <c r="P118" s="247" t="s">
        <v>96</v>
      </c>
      <c r="Q118" s="149" t="s">
        <v>108</v>
      </c>
      <c r="R118" s="8"/>
      <c r="S118" s="8"/>
      <c r="T118" s="8"/>
      <c r="U118" s="8"/>
      <c r="V118" s="8"/>
      <c r="W118" s="8"/>
      <c r="X118" s="5"/>
      <c r="Y118" s="5"/>
      <c r="Z118" s="5"/>
      <c r="AA118" s="5"/>
      <c r="AB118" s="5"/>
      <c r="AC118" s="11"/>
      <c r="AD118" s="11"/>
      <c r="AE118" s="2"/>
      <c r="AF118" s="11"/>
      <c r="AG118" s="11"/>
      <c r="AH118" s="11"/>
      <c r="AI118" s="11"/>
      <c r="AJ118" s="11"/>
      <c r="AK118" s="102"/>
      <c r="AL118" s="11" t="s">
        <v>100</v>
      </c>
      <c r="AM118" s="156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02"/>
      <c r="BD118" s="11"/>
      <c r="BE118" s="11"/>
      <c r="BF118" s="11"/>
      <c r="BG118" s="11"/>
      <c r="BH118" s="11"/>
      <c r="BI118" s="11"/>
      <c r="BJ118" s="11"/>
      <c r="BK118" s="11"/>
      <c r="BL118" s="11"/>
      <c r="BM118" s="102"/>
      <c r="BN118" s="11"/>
      <c r="BO118" s="11"/>
      <c r="BP118" s="11"/>
      <c r="BQ118" s="11"/>
      <c r="BR118" s="11"/>
      <c r="BS118" s="11"/>
      <c r="BT118" s="11"/>
      <c r="BU118" s="11"/>
      <c r="BV118" s="37"/>
      <c r="BW118" s="35"/>
      <c r="BX118" s="10"/>
    </row>
    <row r="119" spans="1:76" ht="21.6">
      <c r="A119" s="55" t="s">
        <v>329</v>
      </c>
      <c r="B119" s="55" t="s">
        <v>86</v>
      </c>
      <c r="C119" s="55" t="s">
        <v>386</v>
      </c>
      <c r="D119" s="55" t="s">
        <v>331</v>
      </c>
      <c r="E119" s="55" t="s">
        <v>86</v>
      </c>
      <c r="F119" s="55" t="s">
        <v>255</v>
      </c>
      <c r="G119" s="55" t="s">
        <v>90</v>
      </c>
      <c r="H119" s="55" t="s">
        <v>91</v>
      </c>
      <c r="I119" s="53" t="str">
        <f t="shared" si="15"/>
        <v>ZC51_090CYC_LS01</v>
      </c>
      <c r="J119" s="194" t="s">
        <v>133</v>
      </c>
      <c r="K119" s="163" t="s">
        <v>389</v>
      </c>
      <c r="L119" s="58">
        <v>3</v>
      </c>
      <c r="M119" s="168" t="s">
        <v>335</v>
      </c>
      <c r="N119" s="127" t="s">
        <v>133</v>
      </c>
      <c r="O119" s="127" t="s">
        <v>96</v>
      </c>
      <c r="P119" s="247" t="s">
        <v>96</v>
      </c>
      <c r="Q119" s="149" t="s">
        <v>97</v>
      </c>
      <c r="R119" s="8"/>
      <c r="S119" s="8">
        <v>24</v>
      </c>
      <c r="T119" s="8"/>
      <c r="U119" s="8" t="s">
        <v>98</v>
      </c>
      <c r="V119" s="8"/>
      <c r="W119" s="8"/>
      <c r="X119" s="5"/>
      <c r="Y119" s="5"/>
      <c r="Z119" s="5"/>
      <c r="AA119" s="5"/>
      <c r="AB119" s="5"/>
      <c r="AC119" s="11"/>
      <c r="AD119" s="11"/>
      <c r="AE119" s="2"/>
      <c r="AF119" s="11"/>
      <c r="AG119" s="11"/>
      <c r="AH119" s="11"/>
      <c r="AI119" s="11"/>
      <c r="AJ119" s="11"/>
      <c r="AK119" s="102"/>
      <c r="AL119" s="11"/>
      <c r="AM119" s="156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02"/>
      <c r="BD119" s="11"/>
      <c r="BE119" s="11"/>
      <c r="BF119" s="11"/>
      <c r="BG119" s="11"/>
      <c r="BH119" s="11"/>
      <c r="BI119" s="11"/>
      <c r="BJ119" s="11"/>
      <c r="BK119" s="11"/>
      <c r="BL119" s="11"/>
      <c r="BM119" s="102"/>
      <c r="BN119" s="11"/>
      <c r="BO119" s="11"/>
      <c r="BP119" s="11"/>
      <c r="BQ119" s="11"/>
      <c r="BR119" s="11"/>
      <c r="BS119" s="11"/>
      <c r="BT119" s="11"/>
      <c r="BU119" s="11"/>
      <c r="BV119" s="37"/>
      <c r="BW119" s="236" t="s">
        <v>102</v>
      </c>
      <c r="BX119" s="1"/>
    </row>
    <row r="120" spans="1:76" ht="21.6">
      <c r="A120" s="55" t="s">
        <v>329</v>
      </c>
      <c r="B120" s="55" t="s">
        <v>86</v>
      </c>
      <c r="C120" s="55" t="s">
        <v>386</v>
      </c>
      <c r="D120" s="55" t="s">
        <v>331</v>
      </c>
      <c r="E120" s="55" t="s">
        <v>86</v>
      </c>
      <c r="F120" s="55" t="s">
        <v>258</v>
      </c>
      <c r="G120" s="55" t="s">
        <v>90</v>
      </c>
      <c r="H120" s="55" t="s">
        <v>91</v>
      </c>
      <c r="I120" s="53" t="str">
        <f t="shared" ref="I120" si="16">A120&amp;B120&amp;C120&amp;D120&amp;E120&amp;F120</f>
        <v>ZC51_090CYC_LS02</v>
      </c>
      <c r="J120" s="194" t="s">
        <v>133</v>
      </c>
      <c r="K120" s="163" t="s">
        <v>390</v>
      </c>
      <c r="L120" s="58">
        <v>3</v>
      </c>
      <c r="M120" s="168" t="s">
        <v>335</v>
      </c>
      <c r="N120" s="127" t="s">
        <v>133</v>
      </c>
      <c r="O120" s="127" t="s">
        <v>96</v>
      </c>
      <c r="P120" s="247" t="s">
        <v>96</v>
      </c>
      <c r="Q120" s="149" t="s">
        <v>97</v>
      </c>
      <c r="R120" s="8"/>
      <c r="S120" s="8">
        <v>24</v>
      </c>
      <c r="T120" s="8"/>
      <c r="U120" s="8" t="s">
        <v>98</v>
      </c>
      <c r="V120" s="8"/>
      <c r="W120" s="8"/>
      <c r="X120" s="5"/>
      <c r="Y120" s="5"/>
      <c r="Z120" s="5"/>
      <c r="AA120" s="5"/>
      <c r="AB120" s="5"/>
      <c r="AC120" s="11"/>
      <c r="AD120" s="11"/>
      <c r="AE120" s="2"/>
      <c r="AF120" s="11"/>
      <c r="AG120" s="11"/>
      <c r="AH120" s="11"/>
      <c r="AI120" s="11"/>
      <c r="AJ120" s="11"/>
      <c r="AK120" s="102"/>
      <c r="AL120" s="11"/>
      <c r="AM120" s="156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02"/>
      <c r="BD120" s="11"/>
      <c r="BE120" s="11"/>
      <c r="BF120" s="11"/>
      <c r="BG120" s="11"/>
      <c r="BH120" s="11"/>
      <c r="BI120" s="11"/>
      <c r="BJ120" s="11"/>
      <c r="BK120" s="11"/>
      <c r="BL120" s="11"/>
      <c r="BM120" s="102"/>
      <c r="BN120" s="11"/>
      <c r="BO120" s="11"/>
      <c r="BP120" s="11"/>
      <c r="BQ120" s="11"/>
      <c r="BR120" s="11"/>
      <c r="BS120" s="11"/>
      <c r="BT120" s="11"/>
      <c r="BU120" s="11"/>
      <c r="BV120" s="37"/>
      <c r="BW120" s="236" t="s">
        <v>102</v>
      </c>
      <c r="BX120" s="1"/>
    </row>
    <row r="121" spans="1:76" ht="26.45">
      <c r="A121" s="55" t="s">
        <v>329</v>
      </c>
      <c r="B121" s="55" t="s">
        <v>86</v>
      </c>
      <c r="C121" s="55" t="s">
        <v>391</v>
      </c>
      <c r="D121" s="55" t="s">
        <v>357</v>
      </c>
      <c r="E121" s="55" t="s">
        <v>86</v>
      </c>
      <c r="F121" s="55" t="s">
        <v>392</v>
      </c>
      <c r="G121" s="55" t="s">
        <v>106</v>
      </c>
      <c r="H121" s="55" t="s">
        <v>91</v>
      </c>
      <c r="I121" s="53" t="str">
        <f>A121&amp;B121&amp;C121&amp;D121&amp;E121&amp;F121</f>
        <v>ZC51_091VCM_150S1</v>
      </c>
      <c r="J121" s="194" t="s">
        <v>133</v>
      </c>
      <c r="K121" s="163" t="s">
        <v>393</v>
      </c>
      <c r="L121" s="58">
        <v>3</v>
      </c>
      <c r="M121" s="173" t="str">
        <f>CONCATENATE("DN ",AM121,"mm - OD ",AO121,"mm - Length ",AP121,"
as per GMT drawing 10190-C51-DMF-GMT-XXX")</f>
        <v>DN 150mm - OD mm - Length 
as per GMT drawing 10190-C51-DMF-GMT-XXX</v>
      </c>
      <c r="N121" s="127" t="s">
        <v>133</v>
      </c>
      <c r="O121" s="127" t="s">
        <v>96</v>
      </c>
      <c r="P121" s="247" t="s">
        <v>96</v>
      </c>
      <c r="Q121" s="149" t="s">
        <v>108</v>
      </c>
      <c r="R121" s="8"/>
      <c r="S121" s="8"/>
      <c r="T121" s="8"/>
      <c r="U121" s="8"/>
      <c r="V121" s="8"/>
      <c r="W121" s="8"/>
      <c r="X121" s="5"/>
      <c r="Y121" s="5"/>
      <c r="Z121" s="5"/>
      <c r="AA121" s="5"/>
      <c r="AB121" s="5"/>
      <c r="AC121" s="11"/>
      <c r="AD121" s="11"/>
      <c r="AE121" s="2"/>
      <c r="AF121" s="11"/>
      <c r="AG121" s="11"/>
      <c r="AH121" s="11"/>
      <c r="AI121" s="11"/>
      <c r="AJ121" s="11"/>
      <c r="AK121" s="102"/>
      <c r="AL121" s="11" t="s">
        <v>100</v>
      </c>
      <c r="AM121" s="156">
        <v>150</v>
      </c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02"/>
      <c r="BD121" s="11"/>
      <c r="BE121" s="11"/>
      <c r="BF121" s="11"/>
      <c r="BG121" s="11"/>
      <c r="BH121" s="11"/>
      <c r="BI121" s="11"/>
      <c r="BJ121" s="11"/>
      <c r="BK121" s="11"/>
      <c r="BL121" s="11"/>
      <c r="BM121" s="102"/>
      <c r="BN121" s="11"/>
      <c r="BO121" s="11"/>
      <c r="BP121" s="11"/>
      <c r="BQ121" s="11"/>
      <c r="BR121" s="11"/>
      <c r="BS121" s="11"/>
      <c r="BT121" s="11"/>
      <c r="BU121" s="11"/>
      <c r="BV121" s="37"/>
      <c r="BW121" s="35"/>
      <c r="BX121" s="10"/>
    </row>
    <row r="122" spans="1:76" ht="26.45">
      <c r="A122" s="55" t="s">
        <v>329</v>
      </c>
      <c r="B122" s="55" t="s">
        <v>86</v>
      </c>
      <c r="C122" s="55" t="s">
        <v>394</v>
      </c>
      <c r="D122" s="55" t="s">
        <v>395</v>
      </c>
      <c r="E122" s="55" t="s">
        <v>86</v>
      </c>
      <c r="F122" s="55" t="s">
        <v>396</v>
      </c>
      <c r="G122" s="55" t="s">
        <v>106</v>
      </c>
      <c r="H122" s="55" t="s">
        <v>91</v>
      </c>
      <c r="I122" s="53" t="str">
        <f>A122&amp;B122&amp;C122&amp;D122&amp;E122&amp;F122</f>
        <v>ZC51_092PRW_065S1</v>
      </c>
      <c r="J122" s="194" t="s">
        <v>133</v>
      </c>
      <c r="K122" s="163" t="s">
        <v>397</v>
      </c>
      <c r="L122" s="58">
        <v>3</v>
      </c>
      <c r="M122" s="173" t="str">
        <f>CONCATENATE("DN ",AM122,"mm - OD ",AO122,"mm - Length ",AP122,"
as per GMT drawing 10190-C51-DMF-GMT-XXX")</f>
        <v>DN 65mm - OD mm - Length 
as per GMT drawing 10190-C51-DMF-GMT-XXX</v>
      </c>
      <c r="N122" s="127" t="s">
        <v>133</v>
      </c>
      <c r="O122" s="127" t="s">
        <v>96</v>
      </c>
      <c r="P122" s="247" t="s">
        <v>96</v>
      </c>
      <c r="Q122" s="149" t="s">
        <v>108</v>
      </c>
      <c r="R122" s="8"/>
      <c r="S122" s="8"/>
      <c r="T122" s="8"/>
      <c r="U122" s="8"/>
      <c r="V122" s="8"/>
      <c r="W122" s="8"/>
      <c r="X122" s="5"/>
      <c r="Y122" s="5"/>
      <c r="Z122" s="5"/>
      <c r="AA122" s="5"/>
      <c r="AB122" s="5"/>
      <c r="AC122" s="11"/>
      <c r="AD122" s="11"/>
      <c r="AE122" s="2"/>
      <c r="AF122" s="11"/>
      <c r="AG122" s="11"/>
      <c r="AH122" s="11"/>
      <c r="AI122" s="11"/>
      <c r="AJ122" s="11"/>
      <c r="AK122" s="102"/>
      <c r="AL122" s="11" t="s">
        <v>100</v>
      </c>
      <c r="AM122" s="156">
        <v>65</v>
      </c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02"/>
      <c r="BD122" s="11"/>
      <c r="BE122" s="11"/>
      <c r="BF122" s="11"/>
      <c r="BG122" s="11"/>
      <c r="BH122" s="11"/>
      <c r="BI122" s="11"/>
      <c r="BJ122" s="11"/>
      <c r="BK122" s="11"/>
      <c r="BL122" s="11"/>
      <c r="BM122" s="102"/>
      <c r="BN122" s="11"/>
      <c r="BO122" s="11"/>
      <c r="BP122" s="11"/>
      <c r="BQ122" s="11"/>
      <c r="BR122" s="11"/>
      <c r="BS122" s="11"/>
      <c r="BT122" s="11"/>
      <c r="BU122" s="11"/>
      <c r="BV122" s="37"/>
      <c r="BW122" s="35"/>
      <c r="BX122" s="10"/>
    </row>
    <row r="123" spans="1:76" ht="39.6">
      <c r="A123" s="55" t="s">
        <v>329</v>
      </c>
      <c r="B123" s="55" t="s">
        <v>86</v>
      </c>
      <c r="C123" s="55" t="s">
        <v>398</v>
      </c>
      <c r="D123" s="55" t="s">
        <v>118</v>
      </c>
      <c r="E123" s="55"/>
      <c r="F123" s="55"/>
      <c r="G123" s="55" t="s">
        <v>12</v>
      </c>
      <c r="H123" s="55" t="s">
        <v>91</v>
      </c>
      <c r="I123" s="53" t="str">
        <f t="shared" si="15"/>
        <v>ZC51_093VAO</v>
      </c>
      <c r="J123" s="194" t="s">
        <v>133</v>
      </c>
      <c r="K123" s="163" t="s">
        <v>362</v>
      </c>
      <c r="L123" s="58">
        <v>3</v>
      </c>
      <c r="M123" s="173" t="str">
        <f>CONCATENATE("Ball Valve DN", AM123, " stainless steel, 
FC (Fail safe to close) 
with Single Acting Spring Return Actuator, flanged")</f>
        <v>Ball Valve DN65 stainless steel, 
FC (Fail safe to close) 
with Single Acting Spring Return Actuator, flanged</v>
      </c>
      <c r="N123" s="127" t="s">
        <v>133</v>
      </c>
      <c r="O123" s="127" t="s">
        <v>96</v>
      </c>
      <c r="P123" s="247" t="s">
        <v>96</v>
      </c>
      <c r="Q123" s="149" t="s">
        <v>108</v>
      </c>
      <c r="R123" s="8"/>
      <c r="S123" s="8"/>
      <c r="T123" s="8"/>
      <c r="U123" s="8"/>
      <c r="V123" s="8"/>
      <c r="W123" s="8"/>
      <c r="X123" s="5"/>
      <c r="Y123" s="5"/>
      <c r="Z123" s="5"/>
      <c r="AA123" s="5" t="s">
        <v>243</v>
      </c>
      <c r="AB123" s="5"/>
      <c r="AC123" s="11"/>
      <c r="AD123" s="11"/>
      <c r="AE123" s="2"/>
      <c r="AF123" s="11"/>
      <c r="AG123" s="11"/>
      <c r="AH123" s="11"/>
      <c r="AI123" s="11"/>
      <c r="AJ123" s="11"/>
      <c r="AK123" s="102"/>
      <c r="AL123" s="127" t="s">
        <v>352</v>
      </c>
      <c r="AM123" s="156">
        <v>65</v>
      </c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02"/>
      <c r="BD123" s="11"/>
      <c r="BE123" s="11"/>
      <c r="BF123" s="11"/>
      <c r="BG123" s="11"/>
      <c r="BH123" s="11"/>
      <c r="BI123" s="11"/>
      <c r="BJ123" s="11"/>
      <c r="BK123" s="11"/>
      <c r="BL123" s="11"/>
      <c r="BM123" s="102"/>
      <c r="BN123" s="11"/>
      <c r="BO123" s="11"/>
      <c r="BP123" s="11"/>
      <c r="BQ123" s="11"/>
      <c r="BR123" s="11"/>
      <c r="BS123" s="11"/>
      <c r="BT123" s="11"/>
      <c r="BU123" s="11"/>
      <c r="BV123" s="37"/>
      <c r="BW123" s="35"/>
      <c r="BX123" s="54"/>
    </row>
    <row r="124" spans="1:76" ht="34.9">
      <c r="A124" s="55" t="s">
        <v>329</v>
      </c>
      <c r="B124" s="55" t="s">
        <v>86</v>
      </c>
      <c r="C124" s="55" t="s">
        <v>398</v>
      </c>
      <c r="D124" s="55" t="s">
        <v>118</v>
      </c>
      <c r="E124" s="55" t="s">
        <v>86</v>
      </c>
      <c r="F124" s="55" t="s">
        <v>123</v>
      </c>
      <c r="G124" s="55" t="s">
        <v>90</v>
      </c>
      <c r="H124" s="55" t="s">
        <v>91</v>
      </c>
      <c r="I124" s="53" t="str">
        <f t="shared" ref="I124:I142" si="17">A124&amp;B124&amp;C124&amp;D124&amp;E124&amp;F124</f>
        <v>ZC51_093VAO_SOV01</v>
      </c>
      <c r="J124" s="194" t="s">
        <v>133</v>
      </c>
      <c r="K124" s="163" t="s">
        <v>363</v>
      </c>
      <c r="L124" s="58">
        <v>3</v>
      </c>
      <c r="M124" s="173" t="s">
        <v>125</v>
      </c>
      <c r="N124" s="127" t="s">
        <v>133</v>
      </c>
      <c r="O124" s="127" t="s">
        <v>96</v>
      </c>
      <c r="P124" s="247" t="s">
        <v>96</v>
      </c>
      <c r="Q124" s="149" t="s">
        <v>97</v>
      </c>
      <c r="R124" s="8"/>
      <c r="S124" s="8">
        <v>24</v>
      </c>
      <c r="T124" s="8"/>
      <c r="U124" s="8" t="s">
        <v>98</v>
      </c>
      <c r="V124" s="8"/>
      <c r="W124" s="8"/>
      <c r="X124" s="5"/>
      <c r="Y124" s="5"/>
      <c r="Z124" s="5"/>
      <c r="AA124" s="5"/>
      <c r="AB124" s="5"/>
      <c r="AC124" s="11"/>
      <c r="AD124" s="11"/>
      <c r="AE124" s="2"/>
      <c r="AF124" s="11"/>
      <c r="AG124" s="11"/>
      <c r="AH124" s="11"/>
      <c r="AI124" s="11"/>
      <c r="AJ124" s="11"/>
      <c r="AK124" s="102"/>
      <c r="AL124" s="11"/>
      <c r="AM124" s="156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02"/>
      <c r="BD124" s="11"/>
      <c r="BE124" s="11"/>
      <c r="BF124" s="11"/>
      <c r="BG124" s="11"/>
      <c r="BH124" s="11"/>
      <c r="BI124" s="11"/>
      <c r="BJ124" s="11"/>
      <c r="BK124" s="11"/>
      <c r="BL124" s="11"/>
      <c r="BM124" s="102"/>
      <c r="BN124" s="11"/>
      <c r="BO124" s="11"/>
      <c r="BP124" s="11"/>
      <c r="BQ124" s="11"/>
      <c r="BR124" s="11"/>
      <c r="BS124" s="11"/>
      <c r="BT124" s="11"/>
      <c r="BU124" s="11"/>
      <c r="BV124" s="37"/>
      <c r="BW124" s="236" t="s">
        <v>102</v>
      </c>
    </row>
    <row r="125" spans="1:76" ht="34.9">
      <c r="A125" s="55" t="s">
        <v>329</v>
      </c>
      <c r="B125" s="55" t="s">
        <v>86</v>
      </c>
      <c r="C125" s="55" t="s">
        <v>398</v>
      </c>
      <c r="D125" s="55" t="s">
        <v>88</v>
      </c>
      <c r="E125" s="55" t="s">
        <v>86</v>
      </c>
      <c r="F125" s="55" t="s">
        <v>128</v>
      </c>
      <c r="G125" s="55" t="s">
        <v>90</v>
      </c>
      <c r="H125" s="55" t="s">
        <v>91</v>
      </c>
      <c r="I125" s="53" t="str">
        <f t="shared" si="17"/>
        <v>ZC51_093INS_ZS01</v>
      </c>
      <c r="J125" s="194" t="s">
        <v>133</v>
      </c>
      <c r="K125" s="163" t="s">
        <v>364</v>
      </c>
      <c r="L125" s="58">
        <v>3</v>
      </c>
      <c r="M125" s="173" t="str">
        <f>"Mounted limit switch box; IP65; 2 micro switches; suitable for actuator; switching capacity 4A/250VAC-1A/24VDC "&amp;F124</f>
        <v>Mounted limit switch box; IP65; 2 micro switches; suitable for actuator; switching capacity 4A/250VAC-1A/24VDC SOV01</v>
      </c>
      <c r="N125" s="127" t="s">
        <v>133</v>
      </c>
      <c r="O125" s="127" t="s">
        <v>96</v>
      </c>
      <c r="P125" s="247" t="s">
        <v>96</v>
      </c>
      <c r="Q125" s="149" t="s">
        <v>97</v>
      </c>
      <c r="R125" s="8"/>
      <c r="S125" s="8">
        <v>24</v>
      </c>
      <c r="T125" s="8"/>
      <c r="U125" s="8" t="s">
        <v>98</v>
      </c>
      <c r="V125" s="8"/>
      <c r="W125" s="8"/>
      <c r="X125" s="5"/>
      <c r="Y125" s="5"/>
      <c r="Z125" s="5"/>
      <c r="AA125" s="5"/>
      <c r="AB125" s="5"/>
      <c r="AC125" s="11"/>
      <c r="AD125" s="11"/>
      <c r="AE125" s="2"/>
      <c r="AF125" s="11"/>
      <c r="AG125" s="11"/>
      <c r="AH125" s="11"/>
      <c r="AI125" s="11"/>
      <c r="AJ125" s="11"/>
      <c r="AK125" s="102"/>
      <c r="AL125" s="11"/>
      <c r="AM125" s="156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02"/>
      <c r="BD125" s="11"/>
      <c r="BE125" s="11"/>
      <c r="BF125" s="11"/>
      <c r="BG125" s="11"/>
      <c r="BH125" s="11"/>
      <c r="BI125" s="11"/>
      <c r="BJ125" s="11"/>
      <c r="BK125" s="11"/>
      <c r="BL125" s="11"/>
      <c r="BM125" s="102"/>
      <c r="BN125" s="11"/>
      <c r="BO125" s="11"/>
      <c r="BP125" s="11"/>
      <c r="BQ125" s="11"/>
      <c r="BR125" s="11"/>
      <c r="BS125" s="11"/>
      <c r="BT125" s="11"/>
      <c r="BU125" s="11"/>
      <c r="BV125" s="37"/>
      <c r="BW125" s="236" t="s">
        <v>102</v>
      </c>
    </row>
    <row r="126" spans="1:76" ht="34.9">
      <c r="A126" s="55" t="s">
        <v>329</v>
      </c>
      <c r="B126" s="55" t="s">
        <v>86</v>
      </c>
      <c r="C126" s="55" t="s">
        <v>398</v>
      </c>
      <c r="D126" s="55" t="s">
        <v>88</v>
      </c>
      <c r="E126" s="55" t="s">
        <v>86</v>
      </c>
      <c r="F126" s="55" t="s">
        <v>130</v>
      </c>
      <c r="G126" s="55" t="s">
        <v>90</v>
      </c>
      <c r="H126" s="55" t="s">
        <v>91</v>
      </c>
      <c r="I126" s="53" t="str">
        <f t="shared" si="17"/>
        <v>ZC51_093INS_ZS02</v>
      </c>
      <c r="J126" s="194" t="s">
        <v>133</v>
      </c>
      <c r="K126" s="163" t="s">
        <v>365</v>
      </c>
      <c r="L126" s="58">
        <v>3</v>
      </c>
      <c r="M126" s="173" t="str">
        <f>CONCATENATE("Linked to ",I125)</f>
        <v>Linked to ZC51_093INS_ZS01</v>
      </c>
      <c r="N126" s="127" t="s">
        <v>133</v>
      </c>
      <c r="O126" s="127" t="s">
        <v>96</v>
      </c>
      <c r="P126" s="247" t="s">
        <v>96</v>
      </c>
      <c r="Q126" s="149" t="s">
        <v>97</v>
      </c>
      <c r="R126" s="8"/>
      <c r="S126" s="8">
        <v>24</v>
      </c>
      <c r="T126" s="8"/>
      <c r="U126" s="8" t="s">
        <v>98</v>
      </c>
      <c r="V126" s="8"/>
      <c r="W126" s="8"/>
      <c r="X126" s="5"/>
      <c r="Y126" s="5"/>
      <c r="Z126" s="5"/>
      <c r="AA126" s="5"/>
      <c r="AB126" s="5"/>
      <c r="AC126" s="90"/>
      <c r="AD126" s="90"/>
      <c r="AE126" s="8"/>
      <c r="AF126" s="90"/>
      <c r="AG126" s="90"/>
      <c r="AH126" s="90"/>
      <c r="AI126" s="90"/>
      <c r="AJ126" s="90"/>
      <c r="AK126" s="102"/>
      <c r="AL126" s="11"/>
      <c r="AM126" s="156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02"/>
      <c r="BD126" s="11"/>
      <c r="BE126" s="11"/>
      <c r="BF126" s="11"/>
      <c r="BG126" s="11"/>
      <c r="BH126" s="11"/>
      <c r="BI126" s="11"/>
      <c r="BJ126" s="11"/>
      <c r="BK126" s="11"/>
      <c r="BL126" s="11"/>
      <c r="BM126" s="102"/>
      <c r="BN126" s="11"/>
      <c r="BO126" s="11"/>
      <c r="BP126" s="11"/>
      <c r="BQ126" s="11"/>
      <c r="BR126" s="11"/>
      <c r="BS126" s="11"/>
      <c r="BT126" s="11"/>
      <c r="BU126" s="11"/>
      <c r="BV126" s="56"/>
      <c r="BW126" s="236" t="s">
        <v>102</v>
      </c>
    </row>
    <row r="127" spans="1:76" ht="26.45">
      <c r="A127" s="55" t="s">
        <v>329</v>
      </c>
      <c r="B127" s="55" t="s">
        <v>86</v>
      </c>
      <c r="C127" s="55" t="s">
        <v>399</v>
      </c>
      <c r="D127" s="55" t="s">
        <v>213</v>
      </c>
      <c r="E127" s="55" t="s">
        <v>86</v>
      </c>
      <c r="F127" s="55" t="s">
        <v>396</v>
      </c>
      <c r="G127" s="55" t="s">
        <v>106</v>
      </c>
      <c r="H127" s="55" t="s">
        <v>91</v>
      </c>
      <c r="I127" s="53" t="str">
        <f t="shared" si="17"/>
        <v>ZC51_095FIL_065S1</v>
      </c>
      <c r="J127" s="194" t="s">
        <v>133</v>
      </c>
      <c r="K127" s="163" t="s">
        <v>400</v>
      </c>
      <c r="L127" s="58">
        <v>3</v>
      </c>
      <c r="M127" s="173" t="str">
        <f>CONCATENATE("DN ",AM127,"mm - OD ",AO127,"mm - Length ",AP127,"
as per GMT drawing 7701-C51-DMF-GMT-XXX")</f>
        <v>DN 65mm - OD mm - Length 
as per GMT drawing 7701-C51-DMF-GMT-XXX</v>
      </c>
      <c r="N127" s="127" t="s">
        <v>133</v>
      </c>
      <c r="O127" s="127" t="s">
        <v>96</v>
      </c>
      <c r="P127" s="247" t="s">
        <v>96</v>
      </c>
      <c r="Q127" s="149" t="s">
        <v>108</v>
      </c>
      <c r="R127" s="8"/>
      <c r="S127" s="8"/>
      <c r="T127" s="8"/>
      <c r="U127" s="8"/>
      <c r="V127" s="8"/>
      <c r="W127" s="8"/>
      <c r="X127" s="5"/>
      <c r="Y127" s="5"/>
      <c r="Z127" s="5"/>
      <c r="AA127" s="5"/>
      <c r="AB127" s="5"/>
      <c r="AC127" s="11"/>
      <c r="AD127" s="11"/>
      <c r="AE127" s="2"/>
      <c r="AF127" s="11"/>
      <c r="AG127" s="11"/>
      <c r="AH127" s="11"/>
      <c r="AI127" s="11"/>
      <c r="AJ127" s="11"/>
      <c r="AK127" s="102"/>
      <c r="AL127" s="11" t="s">
        <v>100</v>
      </c>
      <c r="AM127" s="156">
        <v>65</v>
      </c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02"/>
      <c r="BD127" s="11"/>
      <c r="BE127" s="11"/>
      <c r="BF127" s="11"/>
      <c r="BG127" s="11"/>
      <c r="BH127" s="11"/>
      <c r="BI127" s="11"/>
      <c r="BJ127" s="11"/>
      <c r="BK127" s="11"/>
      <c r="BL127" s="11"/>
      <c r="BM127" s="102"/>
      <c r="BN127" s="11"/>
      <c r="BO127" s="11"/>
      <c r="BP127" s="11"/>
      <c r="BQ127" s="11"/>
      <c r="BR127" s="11"/>
      <c r="BS127" s="11"/>
      <c r="BT127" s="11"/>
      <c r="BU127" s="11"/>
      <c r="BV127" s="37"/>
      <c r="BW127" s="35"/>
      <c r="BX127" s="10"/>
    </row>
    <row r="128" spans="1:76" ht="34.9">
      <c r="A128" s="55" t="s">
        <v>329</v>
      </c>
      <c r="B128" s="55" t="s">
        <v>86</v>
      </c>
      <c r="C128" s="55" t="s">
        <v>401</v>
      </c>
      <c r="D128" s="55" t="s">
        <v>197</v>
      </c>
      <c r="E128" s="55"/>
      <c r="F128" s="55"/>
      <c r="G128" s="55" t="s">
        <v>119</v>
      </c>
      <c r="H128" s="55" t="s">
        <v>91</v>
      </c>
      <c r="I128" s="53" t="str">
        <f t="shared" si="17"/>
        <v>ZC51_107VAM</v>
      </c>
      <c r="J128" s="194" t="s">
        <v>133</v>
      </c>
      <c r="K128" s="163" t="s">
        <v>402</v>
      </c>
      <c r="L128" s="58">
        <v>3</v>
      </c>
      <c r="M128" s="173" t="str">
        <f xml:space="preserve"> "Butterfly Valve DN"&amp;AM128&amp;", Flanged"</f>
        <v>Butterfly Valve DN65, Flanged</v>
      </c>
      <c r="N128" s="127" t="s">
        <v>133</v>
      </c>
      <c r="O128" s="127" t="s">
        <v>96</v>
      </c>
      <c r="P128" s="247" t="s">
        <v>96</v>
      </c>
      <c r="Q128" s="149" t="s">
        <v>108</v>
      </c>
      <c r="R128" s="8"/>
      <c r="S128" s="8"/>
      <c r="T128" s="8"/>
      <c r="U128" s="8"/>
      <c r="V128" s="8"/>
      <c r="W128" s="8"/>
      <c r="X128" s="5"/>
      <c r="Y128" s="5"/>
      <c r="Z128" s="5"/>
      <c r="AA128" s="5"/>
      <c r="AB128" s="5"/>
      <c r="AC128" s="11"/>
      <c r="AD128" s="11"/>
      <c r="AE128" s="2"/>
      <c r="AF128" s="11"/>
      <c r="AG128" s="11"/>
      <c r="AH128" s="11"/>
      <c r="AI128" s="11"/>
      <c r="AJ128" s="11"/>
      <c r="AK128" s="102"/>
      <c r="AL128" s="11" t="s">
        <v>100</v>
      </c>
      <c r="AM128" s="156">
        <v>65</v>
      </c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02"/>
      <c r="BD128" s="11"/>
      <c r="BE128" s="11"/>
      <c r="BF128" s="11"/>
      <c r="BG128" s="11"/>
      <c r="BH128" s="11"/>
      <c r="BI128" s="11"/>
      <c r="BJ128" s="11"/>
      <c r="BK128" s="11"/>
      <c r="BL128" s="11"/>
      <c r="BM128" s="102"/>
      <c r="BN128" s="11"/>
      <c r="BO128" s="11"/>
      <c r="BP128" s="11"/>
      <c r="BQ128" s="11"/>
      <c r="BR128" s="11"/>
      <c r="BS128" s="11"/>
      <c r="BT128" s="11"/>
      <c r="BU128" s="11"/>
      <c r="BV128" s="37"/>
      <c r="BW128" s="35"/>
      <c r="BX128" s="1"/>
    </row>
    <row r="129" spans="1:76" ht="26.45">
      <c r="A129" s="55" t="s">
        <v>329</v>
      </c>
      <c r="B129" s="55" t="s">
        <v>86</v>
      </c>
      <c r="C129" s="55" t="s">
        <v>403</v>
      </c>
      <c r="D129" s="55" t="s">
        <v>213</v>
      </c>
      <c r="E129" s="55" t="s">
        <v>86</v>
      </c>
      <c r="F129" s="55" t="s">
        <v>105</v>
      </c>
      <c r="G129" s="55" t="s">
        <v>106</v>
      </c>
      <c r="H129" s="55" t="s">
        <v>91</v>
      </c>
      <c r="I129" s="53" t="str">
        <f t="shared" si="17"/>
        <v>ZC51_115FIL_100S1</v>
      </c>
      <c r="J129" s="194" t="s">
        <v>133</v>
      </c>
      <c r="K129" s="163" t="s">
        <v>404</v>
      </c>
      <c r="L129" s="58">
        <v>3</v>
      </c>
      <c r="M129" s="173" t="str">
        <f>CONCATENATE("DN ",AM129,"mm - OD ",AO129,"mm - Length ",AP129,"
as per GMT drawing 7701-C51-DMF-GMT-XXX")</f>
        <v>DN 50mm - OD mm - Length 
as per GMT drawing 7701-C51-DMF-GMT-XXX</v>
      </c>
      <c r="N129" s="127" t="s">
        <v>133</v>
      </c>
      <c r="O129" s="127" t="s">
        <v>96</v>
      </c>
      <c r="P129" s="247" t="s">
        <v>96</v>
      </c>
      <c r="Q129" s="149" t="s">
        <v>108</v>
      </c>
      <c r="R129" s="8"/>
      <c r="S129" s="8"/>
      <c r="T129" s="8"/>
      <c r="U129" s="8"/>
      <c r="V129" s="8"/>
      <c r="W129" s="8"/>
      <c r="X129" s="5"/>
      <c r="Y129" s="5"/>
      <c r="Z129" s="5"/>
      <c r="AA129" s="5"/>
      <c r="AB129" s="5"/>
      <c r="AC129" s="11"/>
      <c r="AD129" s="11"/>
      <c r="AE129" s="2"/>
      <c r="AF129" s="11"/>
      <c r="AG129" s="11"/>
      <c r="AH129" s="11"/>
      <c r="AI129" s="11"/>
      <c r="AJ129" s="11"/>
      <c r="AK129" s="102"/>
      <c r="AL129" s="11" t="s">
        <v>100</v>
      </c>
      <c r="AM129" s="156">
        <v>50</v>
      </c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02"/>
      <c r="BD129" s="11"/>
      <c r="BE129" s="11"/>
      <c r="BF129" s="11"/>
      <c r="BG129" s="11"/>
      <c r="BH129" s="11"/>
      <c r="BI129" s="11"/>
      <c r="BJ129" s="11"/>
      <c r="BK129" s="11"/>
      <c r="BL129" s="11"/>
      <c r="BM129" s="102"/>
      <c r="BN129" s="11"/>
      <c r="BO129" s="11"/>
      <c r="BP129" s="11"/>
      <c r="BQ129" s="11"/>
      <c r="BR129" s="11"/>
      <c r="BS129" s="11"/>
      <c r="BT129" s="11"/>
      <c r="BU129" s="11"/>
      <c r="BV129" s="37"/>
      <c r="BW129" s="35"/>
      <c r="BX129" s="10"/>
    </row>
    <row r="130" spans="1:76" ht="34.9">
      <c r="A130" s="55" t="s">
        <v>329</v>
      </c>
      <c r="B130" s="55" t="s">
        <v>86</v>
      </c>
      <c r="C130" s="55" t="s">
        <v>405</v>
      </c>
      <c r="D130" s="55" t="s">
        <v>197</v>
      </c>
      <c r="E130" s="55"/>
      <c r="F130" s="55"/>
      <c r="G130" s="55" t="s">
        <v>119</v>
      </c>
      <c r="H130" s="55" t="s">
        <v>91</v>
      </c>
      <c r="I130" s="53" t="str">
        <f t="shared" si="17"/>
        <v>ZC51_118VAM</v>
      </c>
      <c r="J130" s="194" t="s">
        <v>133</v>
      </c>
      <c r="K130" s="163" t="s">
        <v>406</v>
      </c>
      <c r="L130" s="58">
        <v>3</v>
      </c>
      <c r="M130" s="173" t="str">
        <f xml:space="preserve"> "Butterfly Valve DN"&amp;AM130&amp;", Flanged"</f>
        <v>Butterfly Valve DN100, Flanged</v>
      </c>
      <c r="N130" s="127" t="s">
        <v>133</v>
      </c>
      <c r="O130" s="127" t="s">
        <v>96</v>
      </c>
      <c r="P130" s="247" t="s">
        <v>96</v>
      </c>
      <c r="Q130" s="149" t="s">
        <v>108</v>
      </c>
      <c r="R130" s="8"/>
      <c r="S130" s="8"/>
      <c r="T130" s="8"/>
      <c r="U130" s="8"/>
      <c r="V130" s="8"/>
      <c r="W130" s="8"/>
      <c r="X130" s="5"/>
      <c r="Y130" s="5"/>
      <c r="Z130" s="5"/>
      <c r="AA130" s="5"/>
      <c r="AB130" s="5"/>
      <c r="AC130" s="11"/>
      <c r="AD130" s="11"/>
      <c r="AE130" s="2"/>
      <c r="AF130" s="11"/>
      <c r="AG130" s="11"/>
      <c r="AH130" s="11"/>
      <c r="AI130" s="11"/>
      <c r="AJ130" s="11"/>
      <c r="AK130" s="102"/>
      <c r="AL130" s="11" t="s">
        <v>100</v>
      </c>
      <c r="AM130" s="156">
        <v>100</v>
      </c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02"/>
      <c r="BD130" s="11"/>
      <c r="BE130" s="11"/>
      <c r="BF130" s="11"/>
      <c r="BG130" s="11"/>
      <c r="BH130" s="11"/>
      <c r="BI130" s="11"/>
      <c r="BJ130" s="11"/>
      <c r="BK130" s="11"/>
      <c r="BL130" s="11"/>
      <c r="BM130" s="102"/>
      <c r="BN130" s="11"/>
      <c r="BO130" s="11"/>
      <c r="BP130" s="11"/>
      <c r="BQ130" s="11"/>
      <c r="BR130" s="11"/>
      <c r="BS130" s="11"/>
      <c r="BT130" s="11"/>
      <c r="BU130" s="11"/>
      <c r="BV130" s="37"/>
      <c r="BW130" s="35"/>
      <c r="BX130" s="54"/>
    </row>
    <row r="131" spans="1:76" ht="79.150000000000006">
      <c r="A131" s="55" t="s">
        <v>329</v>
      </c>
      <c r="B131" s="55" t="s">
        <v>86</v>
      </c>
      <c r="C131" s="55" t="s">
        <v>244</v>
      </c>
      <c r="D131" s="55" t="s">
        <v>407</v>
      </c>
      <c r="E131" s="55"/>
      <c r="F131" s="55"/>
      <c r="G131" s="55" t="s">
        <v>12</v>
      </c>
      <c r="H131" s="55" t="s">
        <v>91</v>
      </c>
      <c r="I131" s="53" t="str">
        <f t="shared" si="17"/>
        <v>ZC51_120EXC</v>
      </c>
      <c r="J131" s="194" t="s">
        <v>133</v>
      </c>
      <c r="K131" s="163" t="s">
        <v>408</v>
      </c>
      <c r="L131" s="58">
        <v>3</v>
      </c>
      <c r="M131" s="226" t="s">
        <v>409</v>
      </c>
      <c r="N131" s="127" t="s">
        <v>133</v>
      </c>
      <c r="O131" s="127" t="s">
        <v>96</v>
      </c>
      <c r="P131" s="247" t="s">
        <v>96</v>
      </c>
      <c r="Q131" s="149" t="s">
        <v>108</v>
      </c>
      <c r="R131" s="8"/>
      <c r="S131" s="8"/>
      <c r="T131" s="8"/>
      <c r="U131" s="8"/>
      <c r="V131" s="8"/>
      <c r="W131" s="8"/>
      <c r="X131" s="5"/>
      <c r="Y131" s="5"/>
      <c r="Z131" s="5"/>
      <c r="AA131" s="5"/>
      <c r="AB131" s="5"/>
      <c r="AC131" s="11"/>
      <c r="AD131" s="11"/>
      <c r="AE131" s="2"/>
      <c r="AF131" s="11"/>
      <c r="AG131" s="11"/>
      <c r="AH131" s="11"/>
      <c r="AI131" s="11"/>
      <c r="AJ131" s="11"/>
      <c r="AK131" s="102"/>
      <c r="AL131" s="11" t="s">
        <v>100</v>
      </c>
      <c r="AM131" s="156">
        <v>100</v>
      </c>
      <c r="AN131" s="11"/>
      <c r="AO131" s="11"/>
      <c r="AP131" s="11"/>
      <c r="AQ131" s="11"/>
      <c r="AR131" s="11"/>
      <c r="AS131" s="11"/>
      <c r="AT131" s="11" t="s">
        <v>410</v>
      </c>
      <c r="AU131" s="11"/>
      <c r="AV131" s="11"/>
      <c r="AW131" s="11"/>
      <c r="AX131" s="11"/>
      <c r="AY131" s="11"/>
      <c r="AZ131" s="11"/>
      <c r="BA131" s="11"/>
      <c r="BB131" s="11"/>
      <c r="BC131" s="102"/>
      <c r="BD131" s="11"/>
      <c r="BE131" s="11"/>
      <c r="BF131" s="11"/>
      <c r="BG131" s="11"/>
      <c r="BH131" s="11"/>
      <c r="BI131" s="11"/>
      <c r="BJ131" s="11"/>
      <c r="BK131" s="11"/>
      <c r="BL131" s="11"/>
      <c r="BM131" s="102"/>
      <c r="BN131" s="11"/>
      <c r="BO131" s="11"/>
      <c r="BP131" s="11"/>
      <c r="BQ131" s="11"/>
      <c r="BR131" s="11"/>
      <c r="BS131" s="11"/>
      <c r="BT131" s="11"/>
      <c r="BU131" s="11"/>
      <c r="BV131" s="37"/>
      <c r="BW131" s="35"/>
      <c r="BX131" s="1"/>
    </row>
    <row r="132" spans="1:76" ht="66">
      <c r="A132" s="55" t="s">
        <v>329</v>
      </c>
      <c r="B132" s="55" t="s">
        <v>86</v>
      </c>
      <c r="C132" s="55" t="s">
        <v>244</v>
      </c>
      <c r="D132" s="55" t="s">
        <v>88</v>
      </c>
      <c r="E132" s="55" t="s">
        <v>86</v>
      </c>
      <c r="F132" s="55" t="s">
        <v>89</v>
      </c>
      <c r="G132" s="55" t="s">
        <v>90</v>
      </c>
      <c r="H132" s="55" t="s">
        <v>91</v>
      </c>
      <c r="I132" s="53" t="str">
        <f t="shared" si="17"/>
        <v>ZC51_120INS_FT01</v>
      </c>
      <c r="J132" s="194" t="s">
        <v>133</v>
      </c>
      <c r="K132" s="163" t="s">
        <v>411</v>
      </c>
      <c r="L132" s="58">
        <v>3</v>
      </c>
      <c r="M132" s="173" t="s">
        <v>412</v>
      </c>
      <c r="N132" s="127" t="s">
        <v>133</v>
      </c>
      <c r="O132" s="127" t="s">
        <v>96</v>
      </c>
      <c r="P132" s="247" t="s">
        <v>96</v>
      </c>
      <c r="Q132" s="149" t="s">
        <v>97</v>
      </c>
      <c r="R132" s="8"/>
      <c r="S132" s="8">
        <v>24</v>
      </c>
      <c r="T132" s="8"/>
      <c r="U132" s="8" t="s">
        <v>98</v>
      </c>
      <c r="V132" s="8"/>
      <c r="W132" s="8"/>
      <c r="X132" s="5"/>
      <c r="Y132" s="5" t="s">
        <v>254</v>
      </c>
      <c r="Z132" s="5"/>
      <c r="AA132" s="5"/>
      <c r="AB132" s="5"/>
      <c r="AC132" s="11"/>
      <c r="AD132" s="11"/>
      <c r="AE132" s="2"/>
      <c r="AF132" s="11"/>
      <c r="AG132" s="11"/>
      <c r="AH132" s="11"/>
      <c r="AI132" s="11"/>
      <c r="AJ132" s="11"/>
      <c r="AK132" s="102"/>
      <c r="AL132" s="11"/>
      <c r="AM132" s="156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02"/>
      <c r="BD132" s="11"/>
      <c r="BE132" s="11"/>
      <c r="BF132" s="11"/>
      <c r="BG132" s="11"/>
      <c r="BH132" s="11"/>
      <c r="BI132" s="11"/>
      <c r="BJ132" s="11"/>
      <c r="BK132" s="11"/>
      <c r="BL132" s="11"/>
      <c r="BM132" s="102"/>
      <c r="BN132" s="11"/>
      <c r="BO132" s="11"/>
      <c r="BP132" s="11"/>
      <c r="BQ132" s="11"/>
      <c r="BR132" s="11"/>
      <c r="BS132" s="11"/>
      <c r="BT132" s="11" t="s">
        <v>413</v>
      </c>
      <c r="BU132" s="11"/>
      <c r="BV132" s="37"/>
      <c r="BW132" s="236" t="s">
        <v>102</v>
      </c>
      <c r="BX132" s="1"/>
    </row>
    <row r="133" spans="1:76" ht="66">
      <c r="A133" s="55" t="s">
        <v>329</v>
      </c>
      <c r="B133" s="55" t="s">
        <v>86</v>
      </c>
      <c r="C133" s="55" t="s">
        <v>244</v>
      </c>
      <c r="D133" s="55" t="s">
        <v>88</v>
      </c>
      <c r="E133" s="55" t="s">
        <v>86</v>
      </c>
      <c r="F133" s="55" t="s">
        <v>414</v>
      </c>
      <c r="G133" s="55" t="s">
        <v>90</v>
      </c>
      <c r="H133" s="55" t="s">
        <v>91</v>
      </c>
      <c r="I133" s="53" t="str">
        <f t="shared" si="17"/>
        <v>ZC51_120INS_TT01</v>
      </c>
      <c r="J133" s="194" t="s">
        <v>133</v>
      </c>
      <c r="K133" s="163" t="s">
        <v>415</v>
      </c>
      <c r="L133" s="58">
        <v>3</v>
      </c>
      <c r="M133" s="226" t="s">
        <v>416</v>
      </c>
      <c r="N133" s="127" t="s">
        <v>133</v>
      </c>
      <c r="O133" s="127" t="s">
        <v>96</v>
      </c>
      <c r="P133" s="247" t="s">
        <v>96</v>
      </c>
      <c r="Q133" s="149" t="s">
        <v>97</v>
      </c>
      <c r="R133" s="8"/>
      <c r="S133" s="8">
        <v>24</v>
      </c>
      <c r="T133" s="8"/>
      <c r="U133" s="8" t="s">
        <v>98</v>
      </c>
      <c r="V133" s="8"/>
      <c r="W133" s="8"/>
      <c r="X133" s="5"/>
      <c r="Y133" s="5" t="s">
        <v>254</v>
      </c>
      <c r="Z133" s="5"/>
      <c r="AA133" s="5"/>
      <c r="AB133" s="5"/>
      <c r="AC133" s="11"/>
      <c r="AD133" s="11"/>
      <c r="AE133" s="2"/>
      <c r="AF133" s="11"/>
      <c r="AG133" s="11"/>
      <c r="AH133" s="11"/>
      <c r="AI133" s="11"/>
      <c r="AJ133" s="11"/>
      <c r="AK133" s="102"/>
      <c r="AL133" s="11"/>
      <c r="AM133" s="156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02"/>
      <c r="BD133" s="11"/>
      <c r="BE133" s="11"/>
      <c r="BF133" s="11"/>
      <c r="BG133" s="11"/>
      <c r="BH133" s="11"/>
      <c r="BI133" s="11"/>
      <c r="BJ133" s="11"/>
      <c r="BK133" s="11"/>
      <c r="BL133" s="11"/>
      <c r="BM133" s="102"/>
      <c r="BN133" s="11"/>
      <c r="BO133" s="11"/>
      <c r="BP133" s="11"/>
      <c r="BQ133" s="11"/>
      <c r="BR133" s="11"/>
      <c r="BS133" s="11"/>
      <c r="BT133" s="11" t="s">
        <v>417</v>
      </c>
      <c r="BU133" s="11"/>
      <c r="BV133" s="37"/>
      <c r="BW133" s="236" t="s">
        <v>102</v>
      </c>
      <c r="BX133" s="10"/>
    </row>
    <row r="134" spans="1:76" ht="34.9">
      <c r="A134" s="55" t="s">
        <v>329</v>
      </c>
      <c r="B134" s="55" t="s">
        <v>86</v>
      </c>
      <c r="C134" s="55" t="s">
        <v>418</v>
      </c>
      <c r="D134" s="55" t="s">
        <v>197</v>
      </c>
      <c r="E134" s="55"/>
      <c r="F134" s="55"/>
      <c r="G134" s="55" t="s">
        <v>119</v>
      </c>
      <c r="H134" s="55" t="s">
        <v>91</v>
      </c>
      <c r="I134" s="53" t="str">
        <f t="shared" si="17"/>
        <v>ZC51_123VAM</v>
      </c>
      <c r="J134" s="194" t="s">
        <v>133</v>
      </c>
      <c r="K134" s="163" t="s">
        <v>419</v>
      </c>
      <c r="L134" s="58">
        <v>3</v>
      </c>
      <c r="M134" s="173" t="str">
        <f xml:space="preserve"> "Butterfly Valve DN"&amp;AM134&amp;", Flanged"</f>
        <v>Butterfly Valve DN100, Flanged</v>
      </c>
      <c r="N134" s="127" t="s">
        <v>133</v>
      </c>
      <c r="O134" s="127" t="s">
        <v>96</v>
      </c>
      <c r="P134" s="247" t="s">
        <v>96</v>
      </c>
      <c r="Q134" s="149" t="s">
        <v>108</v>
      </c>
      <c r="R134" s="8"/>
      <c r="S134" s="8"/>
      <c r="T134" s="8"/>
      <c r="U134" s="8"/>
      <c r="V134" s="8"/>
      <c r="W134" s="8"/>
      <c r="X134" s="5"/>
      <c r="Y134" s="5"/>
      <c r="Z134" s="5"/>
      <c r="AA134" s="5"/>
      <c r="AB134" s="5"/>
      <c r="AC134" s="11"/>
      <c r="AD134" s="11"/>
      <c r="AE134" s="2"/>
      <c r="AF134" s="11"/>
      <c r="AG134" s="11"/>
      <c r="AH134" s="11"/>
      <c r="AI134" s="11"/>
      <c r="AJ134" s="11"/>
      <c r="AK134" s="102"/>
      <c r="AL134" s="11" t="s">
        <v>100</v>
      </c>
      <c r="AM134" s="156">
        <v>100</v>
      </c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02"/>
      <c r="BD134" s="11"/>
      <c r="BE134" s="11"/>
      <c r="BF134" s="11"/>
      <c r="BG134" s="11"/>
      <c r="BH134" s="11"/>
      <c r="BI134" s="11"/>
      <c r="BJ134" s="11"/>
      <c r="BK134" s="11"/>
      <c r="BL134" s="11"/>
      <c r="BM134" s="102"/>
      <c r="BN134" s="11"/>
      <c r="BO134" s="11"/>
      <c r="BP134" s="11"/>
      <c r="BQ134" s="11"/>
      <c r="BR134" s="11"/>
      <c r="BS134" s="11"/>
      <c r="BT134" s="11"/>
      <c r="BU134" s="11"/>
      <c r="BV134" s="37"/>
      <c r="BW134" s="35"/>
      <c r="BX134" s="54"/>
    </row>
    <row r="135" spans="1:76" ht="34.9">
      <c r="A135" s="55" t="s">
        <v>329</v>
      </c>
      <c r="B135" s="55" t="s">
        <v>86</v>
      </c>
      <c r="C135" s="55" t="s">
        <v>260</v>
      </c>
      <c r="D135" s="55" t="s">
        <v>197</v>
      </c>
      <c r="E135" s="55"/>
      <c r="F135" s="55"/>
      <c r="G135" s="55" t="s">
        <v>119</v>
      </c>
      <c r="H135" s="55" t="s">
        <v>91</v>
      </c>
      <c r="I135" s="53" t="str">
        <f t="shared" si="17"/>
        <v>ZC51_127VAM</v>
      </c>
      <c r="J135" s="194" t="s">
        <v>133</v>
      </c>
      <c r="K135" s="163" t="s">
        <v>420</v>
      </c>
      <c r="L135" s="58">
        <v>3</v>
      </c>
      <c r="M135" s="173" t="str">
        <f xml:space="preserve"> "Ball  Valve DN"&amp;AM135&amp;", Flanged"</f>
        <v>Ball  Valve DN25, Flanged</v>
      </c>
      <c r="N135" s="127" t="s">
        <v>133</v>
      </c>
      <c r="O135" s="127" t="s">
        <v>96</v>
      </c>
      <c r="P135" s="247" t="s">
        <v>96</v>
      </c>
      <c r="Q135" s="149" t="s">
        <v>108</v>
      </c>
      <c r="R135" s="8"/>
      <c r="S135" s="8"/>
      <c r="T135" s="8"/>
      <c r="U135" s="8"/>
      <c r="V135" s="8"/>
      <c r="W135" s="8"/>
      <c r="X135" s="5"/>
      <c r="Y135" s="5"/>
      <c r="Z135" s="5"/>
      <c r="AA135" s="5"/>
      <c r="AB135" s="5"/>
      <c r="AC135" s="11"/>
      <c r="AD135" s="11"/>
      <c r="AE135" s="2"/>
      <c r="AF135" s="11"/>
      <c r="AG135" s="11"/>
      <c r="AH135" s="11"/>
      <c r="AI135" s="11"/>
      <c r="AJ135" s="11"/>
      <c r="AK135" s="102"/>
      <c r="AL135" s="11" t="s">
        <v>100</v>
      </c>
      <c r="AM135" s="156">
        <v>25</v>
      </c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02"/>
      <c r="BD135" s="11"/>
      <c r="BE135" s="11"/>
      <c r="BF135" s="11"/>
      <c r="BG135" s="11"/>
      <c r="BH135" s="11"/>
      <c r="BI135" s="11"/>
      <c r="BJ135" s="11"/>
      <c r="BK135" s="11"/>
      <c r="BL135" s="11"/>
      <c r="BM135" s="102"/>
      <c r="BN135" s="11"/>
      <c r="BO135" s="11"/>
      <c r="BP135" s="11"/>
      <c r="BQ135" s="11"/>
      <c r="BR135" s="11"/>
      <c r="BS135" s="11"/>
      <c r="BT135" s="11"/>
      <c r="BU135" s="11"/>
      <c r="BV135" s="37"/>
      <c r="BW135" s="35"/>
    </row>
    <row r="136" spans="1:76" ht="21.6">
      <c r="A136" s="55" t="s">
        <v>329</v>
      </c>
      <c r="B136" s="55" t="s">
        <v>86</v>
      </c>
      <c r="C136" s="55" t="s">
        <v>421</v>
      </c>
      <c r="D136" s="55" t="s">
        <v>197</v>
      </c>
      <c r="E136" s="55"/>
      <c r="F136" s="55"/>
      <c r="G136" s="55" t="s">
        <v>119</v>
      </c>
      <c r="H136" s="55" t="s">
        <v>91</v>
      </c>
      <c r="I136" s="53" t="str">
        <f t="shared" ref="I136" si="18">A136&amp;B136&amp;C136&amp;D136&amp;E136&amp;F136</f>
        <v>ZC51_137VAM</v>
      </c>
      <c r="J136" s="194" t="s">
        <v>133</v>
      </c>
      <c r="K136" s="163" t="s">
        <v>422</v>
      </c>
      <c r="L136" s="58">
        <v>3</v>
      </c>
      <c r="M136" s="173" t="str">
        <f xml:space="preserve"> "Ball  Valve DN"&amp;AM136&amp;", Flanged"</f>
        <v>Ball  Valve DN50, Flanged</v>
      </c>
      <c r="N136" s="127" t="s">
        <v>133</v>
      </c>
      <c r="O136" s="127" t="s">
        <v>96</v>
      </c>
      <c r="P136" s="247" t="s">
        <v>96</v>
      </c>
      <c r="Q136" s="149" t="s">
        <v>108</v>
      </c>
      <c r="R136" s="8"/>
      <c r="S136" s="8"/>
      <c r="T136" s="8"/>
      <c r="U136" s="8"/>
      <c r="V136" s="8"/>
      <c r="W136" s="8"/>
      <c r="X136" s="5"/>
      <c r="Y136" s="5"/>
      <c r="Z136" s="5"/>
      <c r="AA136" s="5"/>
      <c r="AB136" s="5"/>
      <c r="AC136" s="11"/>
      <c r="AD136" s="11"/>
      <c r="AE136" s="2"/>
      <c r="AF136" s="11"/>
      <c r="AG136" s="11"/>
      <c r="AH136" s="11"/>
      <c r="AI136" s="11"/>
      <c r="AJ136" s="11"/>
      <c r="AK136" s="102"/>
      <c r="AL136" s="11" t="s">
        <v>100</v>
      </c>
      <c r="AM136" s="156">
        <v>50</v>
      </c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02"/>
      <c r="BD136" s="11"/>
      <c r="BE136" s="11"/>
      <c r="BF136" s="11"/>
      <c r="BG136" s="11"/>
      <c r="BH136" s="11"/>
      <c r="BI136" s="11"/>
      <c r="BJ136" s="11"/>
      <c r="BK136" s="11"/>
      <c r="BL136" s="11"/>
      <c r="BM136" s="102"/>
      <c r="BN136" s="11"/>
      <c r="BO136" s="11"/>
      <c r="BP136" s="11"/>
      <c r="BQ136" s="11"/>
      <c r="BR136" s="11"/>
      <c r="BS136" s="11"/>
      <c r="BT136" s="11"/>
      <c r="BU136" s="11"/>
      <c r="BV136" s="37"/>
      <c r="BW136" s="35"/>
    </row>
    <row r="137" spans="1:76" ht="34.9">
      <c r="A137" s="55" t="s">
        <v>329</v>
      </c>
      <c r="B137" s="55" t="s">
        <v>86</v>
      </c>
      <c r="C137" s="55" t="s">
        <v>423</v>
      </c>
      <c r="D137" s="55" t="s">
        <v>197</v>
      </c>
      <c r="E137" s="55"/>
      <c r="F137" s="55"/>
      <c r="G137" s="55" t="s">
        <v>119</v>
      </c>
      <c r="H137" s="55" t="s">
        <v>91</v>
      </c>
      <c r="I137" s="53" t="str">
        <f t="shared" si="17"/>
        <v>ZC51_138VAM</v>
      </c>
      <c r="J137" s="194" t="s">
        <v>133</v>
      </c>
      <c r="K137" s="163" t="s">
        <v>424</v>
      </c>
      <c r="L137" s="58">
        <v>3</v>
      </c>
      <c r="M137" s="173" t="str">
        <f xml:space="preserve"> "Butterfly Valve DN"&amp;AM137&amp;", Flanged"</f>
        <v>Butterfly Valve DN150, Flanged</v>
      </c>
      <c r="N137" s="127" t="s">
        <v>133</v>
      </c>
      <c r="O137" s="127" t="s">
        <v>96</v>
      </c>
      <c r="P137" s="247" t="s">
        <v>96</v>
      </c>
      <c r="Q137" s="149" t="s">
        <v>108</v>
      </c>
      <c r="R137" s="8"/>
      <c r="S137" s="8"/>
      <c r="T137" s="8"/>
      <c r="U137" s="8"/>
      <c r="V137" s="8"/>
      <c r="W137" s="8"/>
      <c r="X137" s="5"/>
      <c r="Y137" s="5"/>
      <c r="Z137" s="5"/>
      <c r="AA137" s="5"/>
      <c r="AB137" s="5"/>
      <c r="AC137" s="11"/>
      <c r="AD137" s="11"/>
      <c r="AE137" s="2"/>
      <c r="AF137" s="11"/>
      <c r="AG137" s="11"/>
      <c r="AH137" s="11"/>
      <c r="AI137" s="11"/>
      <c r="AJ137" s="11"/>
      <c r="AK137" s="102"/>
      <c r="AL137" s="11" t="s">
        <v>100</v>
      </c>
      <c r="AM137" s="156">
        <v>150</v>
      </c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02"/>
      <c r="BD137" s="11"/>
      <c r="BE137" s="11"/>
      <c r="BF137" s="11"/>
      <c r="BG137" s="11"/>
      <c r="BH137" s="11"/>
      <c r="BI137" s="11"/>
      <c r="BJ137" s="11"/>
      <c r="BK137" s="11"/>
      <c r="BL137" s="11"/>
      <c r="BM137" s="102"/>
      <c r="BN137" s="11"/>
      <c r="BO137" s="11"/>
      <c r="BP137" s="11"/>
      <c r="BQ137" s="11"/>
      <c r="BR137" s="11"/>
      <c r="BS137" s="11"/>
      <c r="BT137" s="11"/>
      <c r="BU137" s="11"/>
      <c r="BV137" s="37"/>
      <c r="BW137" s="35"/>
    </row>
    <row r="138" spans="1:76" ht="26.45">
      <c r="A138" s="55" t="s">
        <v>329</v>
      </c>
      <c r="B138" s="55" t="s">
        <v>86</v>
      </c>
      <c r="C138" s="55" t="s">
        <v>425</v>
      </c>
      <c r="D138" s="55" t="s">
        <v>426</v>
      </c>
      <c r="E138" s="55" t="s">
        <v>86</v>
      </c>
      <c r="F138" s="55" t="s">
        <v>392</v>
      </c>
      <c r="G138" s="55" t="s">
        <v>106</v>
      </c>
      <c r="H138" s="55" t="s">
        <v>91</v>
      </c>
      <c r="I138" s="53" t="str">
        <f t="shared" si="17"/>
        <v>ZC51_139GCL_150S1</v>
      </c>
      <c r="J138" s="194" t="s">
        <v>133</v>
      </c>
      <c r="K138" s="163" t="s">
        <v>427</v>
      </c>
      <c r="L138" s="58">
        <v>3</v>
      </c>
      <c r="M138" s="173" t="str">
        <f>CONCATENATE("DN ",AM138,"mm - OD ",AO138,"mm - Length ",AP138,"
as per GMT drawing 10190-C51-DMF-GMT-XXX")</f>
        <v>DN 150mm - OD mm - Length 
as per GMT drawing 10190-C51-DMF-GMT-XXX</v>
      </c>
      <c r="N138" s="127" t="s">
        <v>133</v>
      </c>
      <c r="O138" s="127" t="s">
        <v>96</v>
      </c>
      <c r="P138" s="247" t="s">
        <v>96</v>
      </c>
      <c r="Q138" s="149" t="s">
        <v>108</v>
      </c>
      <c r="R138" s="8"/>
      <c r="S138" s="8"/>
      <c r="T138" s="8"/>
      <c r="U138" s="8"/>
      <c r="V138" s="8"/>
      <c r="W138" s="8"/>
      <c r="X138" s="5"/>
      <c r="Y138" s="5"/>
      <c r="Z138" s="5"/>
      <c r="AA138" s="5"/>
      <c r="AB138" s="5"/>
      <c r="AC138" s="11"/>
      <c r="AD138" s="11"/>
      <c r="AE138" s="2"/>
      <c r="AF138" s="11"/>
      <c r="AG138" s="11"/>
      <c r="AH138" s="11"/>
      <c r="AI138" s="11"/>
      <c r="AJ138" s="11"/>
      <c r="AK138" s="102"/>
      <c r="AL138" s="11" t="s">
        <v>100</v>
      </c>
      <c r="AM138" s="156">
        <v>150</v>
      </c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02"/>
      <c r="BD138" s="11"/>
      <c r="BE138" s="11"/>
      <c r="BF138" s="11"/>
      <c r="BG138" s="11"/>
      <c r="BH138" s="11"/>
      <c r="BI138" s="11"/>
      <c r="BJ138" s="11"/>
      <c r="BK138" s="11"/>
      <c r="BL138" s="11"/>
      <c r="BM138" s="102"/>
      <c r="BN138" s="11"/>
      <c r="BO138" s="11"/>
      <c r="BP138" s="11"/>
      <c r="BQ138" s="11"/>
      <c r="BR138" s="11"/>
      <c r="BS138" s="11"/>
      <c r="BT138" s="11"/>
      <c r="BU138" s="11"/>
      <c r="BV138" s="56"/>
      <c r="BW138" s="35"/>
    </row>
    <row r="139" spans="1:76" ht="26.45">
      <c r="A139" s="55" t="s">
        <v>329</v>
      </c>
      <c r="B139" s="55" t="s">
        <v>86</v>
      </c>
      <c r="C139" s="55" t="s">
        <v>428</v>
      </c>
      <c r="D139" s="55" t="s">
        <v>407</v>
      </c>
      <c r="E139" s="55"/>
      <c r="F139" s="55"/>
      <c r="G139" s="55" t="s">
        <v>12</v>
      </c>
      <c r="H139" s="55" t="s">
        <v>91</v>
      </c>
      <c r="I139" s="53" t="str">
        <f t="shared" si="17"/>
        <v>ZC51_140EXC</v>
      </c>
      <c r="J139" s="194" t="s">
        <v>429</v>
      </c>
      <c r="K139" s="163" t="s">
        <v>430</v>
      </c>
      <c r="L139" s="11">
        <v>3</v>
      </c>
      <c r="M139" s="226" t="s">
        <v>431</v>
      </c>
      <c r="N139" s="127" t="s">
        <v>429</v>
      </c>
      <c r="O139" s="127" t="s">
        <v>96</v>
      </c>
      <c r="P139" s="247" t="s">
        <v>96</v>
      </c>
      <c r="Q139" s="230" t="s">
        <v>97</v>
      </c>
      <c r="R139" s="239">
        <v>127.7</v>
      </c>
      <c r="S139" s="239">
        <v>400</v>
      </c>
      <c r="T139" s="8"/>
      <c r="U139" s="8"/>
      <c r="V139" s="8"/>
      <c r="W139" s="8"/>
      <c r="X139" s="5"/>
      <c r="Y139" s="5"/>
      <c r="Z139" s="5"/>
      <c r="AA139" s="5"/>
      <c r="AB139" s="5"/>
      <c r="AC139" s="11"/>
      <c r="AD139" s="11"/>
      <c r="AE139" s="2"/>
      <c r="AF139" s="11"/>
      <c r="AG139" s="11"/>
      <c r="AH139" s="11"/>
      <c r="AI139" s="11"/>
      <c r="AJ139" s="11"/>
      <c r="AK139" s="102"/>
      <c r="AL139" s="11"/>
      <c r="AM139" s="156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02"/>
      <c r="BD139" s="11"/>
      <c r="BE139" s="11"/>
      <c r="BF139" s="11"/>
      <c r="BG139" s="11"/>
      <c r="BH139" s="11"/>
      <c r="BI139" s="11"/>
      <c r="BJ139" s="11"/>
      <c r="BK139" s="11"/>
      <c r="BL139" s="11"/>
      <c r="BM139" s="102"/>
      <c r="BN139" s="11"/>
      <c r="BO139" s="11"/>
      <c r="BP139" s="11"/>
      <c r="BQ139" s="11"/>
      <c r="BR139" s="11"/>
      <c r="BS139" s="11"/>
      <c r="BT139" s="11"/>
      <c r="BU139" s="11"/>
      <c r="BV139" s="37"/>
      <c r="BW139" s="35"/>
      <c r="BX139" s="1"/>
    </row>
    <row r="140" spans="1:76" ht="26.45">
      <c r="A140" s="55" t="s">
        <v>329</v>
      </c>
      <c r="B140" s="55" t="s">
        <v>86</v>
      </c>
      <c r="C140" s="55" t="s">
        <v>432</v>
      </c>
      <c r="D140" s="55" t="s">
        <v>426</v>
      </c>
      <c r="E140" s="55" t="s">
        <v>86</v>
      </c>
      <c r="F140" s="55" t="s">
        <v>392</v>
      </c>
      <c r="G140" s="55" t="s">
        <v>106</v>
      </c>
      <c r="H140" s="55" t="s">
        <v>91</v>
      </c>
      <c r="I140" s="53" t="str">
        <f t="shared" si="17"/>
        <v>ZC51_142GCL_150S1</v>
      </c>
      <c r="J140" s="194" t="s">
        <v>133</v>
      </c>
      <c r="K140" s="163" t="s">
        <v>433</v>
      </c>
      <c r="L140" s="58">
        <v>3</v>
      </c>
      <c r="M140" s="173" t="str">
        <f>CONCATENATE("DN ",AM140,"mm - OD ",AO140,"mm - Length ",AP140,"
as per GMT drawing 10190-C51-DMF-GMT-XXX")</f>
        <v>DN 150mm - OD mm - Length 
as per GMT drawing 10190-C51-DMF-GMT-XXX</v>
      </c>
      <c r="N140" s="127" t="s">
        <v>133</v>
      </c>
      <c r="O140" s="127" t="s">
        <v>96</v>
      </c>
      <c r="P140" s="247" t="s">
        <v>96</v>
      </c>
      <c r="Q140" s="149" t="s">
        <v>108</v>
      </c>
      <c r="R140" s="8"/>
      <c r="S140" s="8"/>
      <c r="T140" s="8"/>
      <c r="U140" s="8"/>
      <c r="V140" s="8"/>
      <c r="W140" s="8"/>
      <c r="X140" s="5"/>
      <c r="Y140" s="5"/>
      <c r="Z140" s="5"/>
      <c r="AA140" s="5"/>
      <c r="AB140" s="5"/>
      <c r="AC140" s="11"/>
      <c r="AD140" s="11"/>
      <c r="AE140" s="2"/>
      <c r="AF140" s="11"/>
      <c r="AG140" s="11"/>
      <c r="AH140" s="11"/>
      <c r="AI140" s="11"/>
      <c r="AJ140" s="11"/>
      <c r="AK140" s="102"/>
      <c r="AL140" s="11" t="s">
        <v>100</v>
      </c>
      <c r="AM140" s="156">
        <v>150</v>
      </c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02"/>
      <c r="BD140" s="11"/>
      <c r="BE140" s="11"/>
      <c r="BF140" s="11"/>
      <c r="BG140" s="11"/>
      <c r="BH140" s="11"/>
      <c r="BI140" s="11"/>
      <c r="BJ140" s="11"/>
      <c r="BK140" s="11"/>
      <c r="BL140" s="11"/>
      <c r="BM140" s="102"/>
      <c r="BN140" s="11"/>
      <c r="BO140" s="11"/>
      <c r="BP140" s="11"/>
      <c r="BQ140" s="11"/>
      <c r="BR140" s="11"/>
      <c r="BS140" s="11"/>
      <c r="BT140" s="11"/>
      <c r="BU140" s="11"/>
      <c r="BV140" s="37"/>
      <c r="BW140" s="35"/>
      <c r="BX140" s="10"/>
    </row>
    <row r="141" spans="1:76" ht="21.6">
      <c r="A141" s="55" t="s">
        <v>329</v>
      </c>
      <c r="B141" s="55" t="s">
        <v>86</v>
      </c>
      <c r="C141" s="55" t="s">
        <v>434</v>
      </c>
      <c r="D141" s="55" t="s">
        <v>197</v>
      </c>
      <c r="E141" s="55"/>
      <c r="F141" s="55"/>
      <c r="G141" s="55" t="s">
        <v>12</v>
      </c>
      <c r="H141" s="55" t="s">
        <v>91</v>
      </c>
      <c r="I141" s="53" t="str">
        <f t="shared" si="17"/>
        <v>ZC51_143VAM</v>
      </c>
      <c r="J141" s="194" t="s">
        <v>133</v>
      </c>
      <c r="K141" s="163" t="s">
        <v>435</v>
      </c>
      <c r="L141" s="58">
        <v>3</v>
      </c>
      <c r="M141" s="173" t="str">
        <f>CONCATENATE("Ball Valve DN",AM141," stainless steel")</f>
        <v>Ball Valve DN150 stainless steel</v>
      </c>
      <c r="N141" s="127" t="s">
        <v>133</v>
      </c>
      <c r="O141" s="127" t="s">
        <v>96</v>
      </c>
      <c r="P141" s="247" t="s">
        <v>96</v>
      </c>
      <c r="Q141" s="149" t="s">
        <v>108</v>
      </c>
      <c r="R141" s="8"/>
      <c r="S141" s="8"/>
      <c r="T141" s="8"/>
      <c r="U141" s="8"/>
      <c r="V141" s="8"/>
      <c r="W141" s="8"/>
      <c r="X141" s="5"/>
      <c r="Y141" s="5"/>
      <c r="Z141" s="5"/>
      <c r="AA141" s="5" t="s">
        <v>243</v>
      </c>
      <c r="AB141" s="5"/>
      <c r="AC141" s="11"/>
      <c r="AD141" s="11"/>
      <c r="AE141" s="2"/>
      <c r="AF141" s="11"/>
      <c r="AG141" s="11"/>
      <c r="AH141" s="11"/>
      <c r="AI141" s="11"/>
      <c r="AJ141" s="11"/>
      <c r="AK141" s="102"/>
      <c r="AL141" s="127" t="s">
        <v>352</v>
      </c>
      <c r="AM141" s="156">
        <v>150</v>
      </c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02"/>
      <c r="BD141" s="11"/>
      <c r="BE141" s="11"/>
      <c r="BF141" s="11"/>
      <c r="BG141" s="11"/>
      <c r="BH141" s="11"/>
      <c r="BI141" s="11"/>
      <c r="BJ141" s="11"/>
      <c r="BK141" s="11"/>
      <c r="BL141" s="11"/>
      <c r="BM141" s="102"/>
      <c r="BN141" s="11"/>
      <c r="BO141" s="11"/>
      <c r="BP141" s="11"/>
      <c r="BQ141" s="11"/>
      <c r="BR141" s="11"/>
      <c r="BS141" s="11"/>
      <c r="BT141" s="11"/>
      <c r="BU141" s="11"/>
      <c r="BV141" s="37"/>
      <c r="BW141" s="35" t="s">
        <v>234</v>
      </c>
      <c r="BX141" s="54"/>
    </row>
    <row r="142" spans="1:76" ht="21.6">
      <c r="A142" s="55" t="s">
        <v>329</v>
      </c>
      <c r="B142" s="55" t="s">
        <v>86</v>
      </c>
      <c r="C142" s="55" t="s">
        <v>267</v>
      </c>
      <c r="D142" s="55" t="s">
        <v>197</v>
      </c>
      <c r="E142" s="55"/>
      <c r="F142" s="55"/>
      <c r="G142" s="55" t="s">
        <v>119</v>
      </c>
      <c r="H142" s="55" t="s">
        <v>91</v>
      </c>
      <c r="I142" s="53" t="str">
        <f t="shared" si="17"/>
        <v>ZC51_147VAM</v>
      </c>
      <c r="J142" s="194" t="s">
        <v>133</v>
      </c>
      <c r="K142" s="163" t="s">
        <v>422</v>
      </c>
      <c r="L142" s="58">
        <v>3</v>
      </c>
      <c r="M142" s="173" t="str">
        <f xml:space="preserve"> "Ball  Valve DN"&amp;AM142&amp;", Flanged"</f>
        <v>Ball  Valve DN50, Flanged</v>
      </c>
      <c r="N142" s="127" t="s">
        <v>133</v>
      </c>
      <c r="O142" s="127" t="s">
        <v>96</v>
      </c>
      <c r="P142" s="247" t="s">
        <v>96</v>
      </c>
      <c r="Q142" s="149" t="s">
        <v>108</v>
      </c>
      <c r="R142" s="8"/>
      <c r="S142" s="8"/>
      <c r="T142" s="8"/>
      <c r="U142" s="8"/>
      <c r="V142" s="8"/>
      <c r="W142" s="8"/>
      <c r="X142" s="5"/>
      <c r="Y142" s="5"/>
      <c r="Z142" s="5"/>
      <c r="AA142" s="5"/>
      <c r="AB142" s="5"/>
      <c r="AC142" s="11"/>
      <c r="AD142" s="11"/>
      <c r="AE142" s="2"/>
      <c r="AF142" s="11"/>
      <c r="AG142" s="11"/>
      <c r="AH142" s="11"/>
      <c r="AI142" s="11"/>
      <c r="AJ142" s="11"/>
      <c r="AK142" s="102"/>
      <c r="AL142" s="11" t="s">
        <v>100</v>
      </c>
      <c r="AM142" s="156">
        <v>50</v>
      </c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02"/>
      <c r="BD142" s="11"/>
      <c r="BE142" s="11"/>
      <c r="BF142" s="11"/>
      <c r="BG142" s="11"/>
      <c r="BH142" s="11"/>
      <c r="BI142" s="11"/>
      <c r="BJ142" s="11"/>
      <c r="BK142" s="11"/>
      <c r="BL142" s="11"/>
      <c r="BM142" s="102"/>
      <c r="BN142" s="11"/>
      <c r="BO142" s="11"/>
      <c r="BP142" s="11"/>
      <c r="BQ142" s="11"/>
      <c r="BR142" s="11"/>
      <c r="BS142" s="11"/>
      <c r="BT142" s="11"/>
      <c r="BU142" s="11"/>
      <c r="BV142" s="37"/>
      <c r="BW142" s="35"/>
    </row>
    <row r="143" spans="1:76" ht="17.45">
      <c r="A143" s="55"/>
      <c r="B143" s="55"/>
      <c r="C143" s="55"/>
      <c r="D143" s="55"/>
      <c r="E143" s="55"/>
      <c r="F143" s="55"/>
      <c r="G143" s="55"/>
      <c r="H143" s="55"/>
      <c r="I143" s="53"/>
      <c r="J143" s="194"/>
      <c r="K143" s="163"/>
      <c r="L143" s="58"/>
      <c r="M143" s="173"/>
      <c r="N143" s="127"/>
      <c r="O143" s="127"/>
      <c r="P143" s="127"/>
      <c r="Q143" s="149"/>
      <c r="R143" s="8"/>
      <c r="S143" s="8"/>
      <c r="T143" s="8"/>
      <c r="U143" s="8"/>
      <c r="V143" s="8"/>
      <c r="W143" s="8"/>
      <c r="X143" s="5"/>
      <c r="Y143" s="5"/>
      <c r="Z143" s="5"/>
      <c r="AA143" s="5"/>
      <c r="AB143" s="5"/>
      <c r="AC143" s="11"/>
      <c r="AD143" s="11"/>
      <c r="AE143" s="2"/>
      <c r="AF143" s="11"/>
      <c r="AG143" s="11"/>
      <c r="AH143" s="11"/>
      <c r="AI143" s="11"/>
      <c r="AJ143" s="11"/>
      <c r="AK143" s="102"/>
      <c r="AL143" s="11"/>
      <c r="AM143" s="156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02"/>
      <c r="BD143" s="11"/>
      <c r="BE143" s="11"/>
      <c r="BF143" s="11"/>
      <c r="BG143" s="11"/>
      <c r="BH143" s="11"/>
      <c r="BI143" s="11"/>
      <c r="BJ143" s="11"/>
      <c r="BK143" s="11"/>
      <c r="BL143" s="11"/>
      <c r="BM143" s="102"/>
      <c r="BN143" s="11"/>
      <c r="BO143" s="11"/>
      <c r="BP143" s="11"/>
      <c r="BQ143" s="11"/>
      <c r="BR143" s="11"/>
      <c r="BS143" s="11"/>
      <c r="BT143" s="11"/>
      <c r="BU143" s="11"/>
      <c r="BV143" s="37"/>
      <c r="BW143" s="35"/>
      <c r="BX143" s="54"/>
    </row>
    <row r="144" spans="1:76" ht="17.45">
      <c r="A144" s="55"/>
      <c r="B144" s="55"/>
      <c r="C144" s="55"/>
      <c r="D144" s="55"/>
      <c r="E144" s="55"/>
      <c r="F144" s="55"/>
      <c r="G144" s="55"/>
      <c r="H144" s="55"/>
      <c r="I144" s="53"/>
      <c r="J144" s="194"/>
      <c r="K144" s="163"/>
      <c r="L144" s="58"/>
      <c r="M144" s="173"/>
      <c r="N144" s="127"/>
      <c r="O144" s="127"/>
      <c r="P144" s="127"/>
      <c r="Q144" s="149"/>
      <c r="R144" s="8"/>
      <c r="S144" s="8"/>
      <c r="T144" s="8"/>
      <c r="U144" s="8"/>
      <c r="V144" s="8"/>
      <c r="W144" s="8"/>
      <c r="X144" s="5"/>
      <c r="Y144" s="5"/>
      <c r="Z144" s="5"/>
      <c r="AA144" s="5"/>
      <c r="AB144" s="5"/>
      <c r="AC144" s="11"/>
      <c r="AD144" s="11"/>
      <c r="AE144" s="2"/>
      <c r="AF144" s="11"/>
      <c r="AG144" s="11"/>
      <c r="AH144" s="11"/>
      <c r="AI144" s="11"/>
      <c r="AJ144" s="11"/>
      <c r="AK144" s="102"/>
      <c r="AL144" s="11"/>
      <c r="AM144" s="156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02"/>
      <c r="BD144" s="11"/>
      <c r="BE144" s="11"/>
      <c r="BF144" s="11"/>
      <c r="BG144" s="11"/>
      <c r="BH144" s="11"/>
      <c r="BI144" s="11"/>
      <c r="BJ144" s="11"/>
      <c r="BK144" s="11"/>
      <c r="BL144" s="11"/>
      <c r="BM144" s="102"/>
      <c r="BN144" s="11"/>
      <c r="BO144" s="11"/>
      <c r="BP144" s="11"/>
      <c r="BQ144" s="11"/>
      <c r="BR144" s="11"/>
      <c r="BS144" s="11"/>
      <c r="BT144" s="11"/>
      <c r="BU144" s="11"/>
      <c r="BV144" s="37"/>
      <c r="BW144" s="35"/>
    </row>
    <row r="145" spans="1:76" ht="17.45">
      <c r="A145" s="55"/>
      <c r="B145" s="55"/>
      <c r="C145" s="55"/>
      <c r="D145" s="55"/>
      <c r="E145" s="55"/>
      <c r="F145" s="55"/>
      <c r="G145" s="55"/>
      <c r="H145" s="55"/>
      <c r="I145" s="53"/>
      <c r="J145" s="194"/>
      <c r="K145" s="163"/>
      <c r="L145" s="58"/>
      <c r="M145" s="173"/>
      <c r="N145" s="127"/>
      <c r="O145" s="127"/>
      <c r="P145" s="127"/>
      <c r="Q145" s="149"/>
      <c r="R145" s="8"/>
      <c r="S145" s="8"/>
      <c r="T145" s="8"/>
      <c r="U145" s="8"/>
      <c r="V145" s="8"/>
      <c r="W145" s="8"/>
      <c r="X145" s="5"/>
      <c r="Y145" s="5"/>
      <c r="Z145" s="5"/>
      <c r="AA145" s="5"/>
      <c r="AB145" s="5"/>
      <c r="AC145" s="11"/>
      <c r="AD145" s="11"/>
      <c r="AE145" s="2"/>
      <c r="AF145" s="11"/>
      <c r="AG145" s="11"/>
      <c r="AH145" s="11"/>
      <c r="AI145" s="11"/>
      <c r="AJ145" s="11"/>
      <c r="AK145" s="102"/>
      <c r="AL145" s="11"/>
      <c r="AM145" s="156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02"/>
      <c r="BD145" s="11"/>
      <c r="BE145" s="11"/>
      <c r="BF145" s="11"/>
      <c r="BG145" s="11"/>
      <c r="BH145" s="11"/>
      <c r="BI145" s="11"/>
      <c r="BJ145" s="11"/>
      <c r="BK145" s="11"/>
      <c r="BL145" s="11"/>
      <c r="BM145" s="102"/>
      <c r="BN145" s="11"/>
      <c r="BO145" s="11"/>
      <c r="BP145" s="11"/>
      <c r="BQ145" s="11"/>
      <c r="BR145" s="11"/>
      <c r="BS145" s="11"/>
      <c r="BT145" s="11"/>
      <c r="BU145" s="11"/>
      <c r="BV145" s="37"/>
      <c r="BW145" s="35"/>
    </row>
    <row r="146" spans="1:76" ht="17.45">
      <c r="A146" s="155"/>
      <c r="B146" s="55"/>
      <c r="C146" s="55"/>
      <c r="D146" s="55"/>
      <c r="E146" s="55"/>
      <c r="F146" s="55"/>
      <c r="G146" s="55"/>
      <c r="H146" s="155"/>
      <c r="I146" s="53"/>
      <c r="J146" s="194"/>
      <c r="K146" s="163"/>
      <c r="L146" s="58"/>
      <c r="M146" s="186"/>
      <c r="N146" s="127"/>
      <c r="O146" s="127"/>
      <c r="P146" s="127"/>
      <c r="Q146" s="149"/>
      <c r="R146" s="8"/>
      <c r="S146" s="8"/>
      <c r="T146" s="8"/>
      <c r="U146" s="8"/>
      <c r="V146" s="8"/>
      <c r="W146" s="8"/>
      <c r="X146" s="5"/>
      <c r="Y146" s="5"/>
      <c r="Z146" s="5"/>
      <c r="AA146" s="5"/>
      <c r="AB146" s="5"/>
      <c r="AC146" s="11"/>
      <c r="AD146" s="11"/>
      <c r="AE146" s="2"/>
      <c r="AF146" s="11"/>
      <c r="AG146" s="11"/>
      <c r="AH146" s="11"/>
      <c r="AI146" s="11"/>
      <c r="AJ146" s="11"/>
      <c r="AK146" s="102"/>
      <c r="AL146" s="11"/>
      <c r="AM146" s="156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02"/>
      <c r="BD146" s="11"/>
      <c r="BE146" s="11"/>
      <c r="BF146" s="11"/>
      <c r="BG146" s="11"/>
      <c r="BH146" s="11"/>
      <c r="BI146" s="11"/>
      <c r="BJ146" s="11"/>
      <c r="BK146" s="11"/>
      <c r="BL146" s="11"/>
      <c r="BM146" s="102"/>
      <c r="BN146" s="11"/>
      <c r="BO146" s="11"/>
      <c r="BP146" s="11"/>
      <c r="BQ146" s="11"/>
      <c r="BR146" s="11"/>
      <c r="BS146" s="11"/>
      <c r="BT146" s="11"/>
      <c r="BU146" s="11"/>
      <c r="BV146" s="2"/>
      <c r="BW146" s="35"/>
    </row>
    <row r="147" spans="1:76" ht="17.45">
      <c r="A147" s="159"/>
      <c r="B147" s="159"/>
      <c r="C147" s="159"/>
      <c r="D147" s="159"/>
      <c r="E147" s="159"/>
      <c r="F147" s="159"/>
      <c r="G147" s="159"/>
      <c r="H147" s="159"/>
      <c r="I147" s="235"/>
      <c r="J147" s="199"/>
      <c r="K147" s="165"/>
      <c r="L147" s="159"/>
      <c r="M147" s="172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9"/>
      <c r="Y147" s="159"/>
      <c r="Z147" s="159"/>
      <c r="AA147" s="159"/>
      <c r="AB147" s="159"/>
      <c r="AC147" s="159"/>
      <c r="AD147" s="159"/>
      <c r="AE147" s="159"/>
      <c r="AF147" s="159"/>
      <c r="AG147" s="159"/>
      <c r="AH147" s="159"/>
      <c r="AI147" s="159"/>
      <c r="AJ147" s="159"/>
      <c r="AK147" s="159"/>
      <c r="AL147" s="159"/>
      <c r="AM147" s="159"/>
      <c r="AN147" s="159"/>
      <c r="AO147" s="159"/>
      <c r="AP147" s="159"/>
      <c r="AQ147" s="159"/>
      <c r="AR147" s="159"/>
      <c r="AS147" s="159"/>
      <c r="AT147" s="159"/>
      <c r="AU147" s="159"/>
      <c r="AV147" s="159"/>
      <c r="AW147" s="159"/>
      <c r="AX147" s="159"/>
      <c r="AY147" s="159"/>
      <c r="AZ147" s="159"/>
      <c r="BA147" s="159"/>
      <c r="BB147" s="159"/>
      <c r="BC147" s="159"/>
      <c r="BD147" s="159"/>
      <c r="BE147" s="159"/>
      <c r="BF147" s="159"/>
      <c r="BG147" s="159"/>
      <c r="BH147" s="159"/>
      <c r="BI147" s="159"/>
      <c r="BJ147" s="159"/>
      <c r="BK147" s="159"/>
      <c r="BL147" s="159"/>
      <c r="BM147" s="159"/>
      <c r="BN147" s="159"/>
      <c r="BO147" s="159"/>
      <c r="BP147" s="159"/>
      <c r="BQ147" s="159"/>
      <c r="BR147" s="159"/>
      <c r="BS147" s="159"/>
      <c r="BT147" s="159"/>
      <c r="BU147" s="159"/>
      <c r="BV147" s="159"/>
      <c r="BW147" s="160"/>
    </row>
    <row r="148" spans="1:76" ht="17.45">
      <c r="A148" s="55"/>
      <c r="B148" s="55"/>
      <c r="C148" s="55"/>
      <c r="G148" s="55"/>
      <c r="H148" s="193"/>
      <c r="I148" s="53" t="str">
        <f>A148&amp;B148&amp;C148&amp;D148&amp;E148&amp;F148</f>
        <v/>
      </c>
      <c r="J148" s="231"/>
      <c r="K148" s="229" t="s">
        <v>436</v>
      </c>
      <c r="L148" s="232">
        <v>3</v>
      </c>
      <c r="M148" s="244" t="s">
        <v>437</v>
      </c>
      <c r="N148" s="233"/>
      <c r="O148" s="233"/>
      <c r="P148" s="233"/>
      <c r="Q148" s="234" t="s">
        <v>108</v>
      </c>
      <c r="R148" s="228">
        <v>50</v>
      </c>
      <c r="S148" s="228">
        <v>380</v>
      </c>
      <c r="T148" s="228"/>
      <c r="U148" s="8"/>
      <c r="V148" s="8"/>
      <c r="W148" s="8"/>
      <c r="X148" s="5"/>
      <c r="Y148" s="5"/>
      <c r="Z148" s="5"/>
      <c r="AA148" s="5"/>
      <c r="AB148" s="5"/>
      <c r="AC148" s="11"/>
      <c r="AD148" s="11"/>
      <c r="AE148" s="2"/>
      <c r="AF148" s="11"/>
      <c r="AG148" s="11"/>
      <c r="AH148" s="11"/>
      <c r="AI148" s="11"/>
      <c r="AJ148" s="11"/>
      <c r="AK148" s="102"/>
      <c r="AL148" s="11"/>
      <c r="AM148" s="156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02"/>
      <c r="BD148" s="11"/>
      <c r="BE148" s="11"/>
      <c r="BF148" s="11"/>
      <c r="BG148" s="11"/>
      <c r="BH148" s="11"/>
      <c r="BI148" s="11"/>
      <c r="BJ148" s="11"/>
      <c r="BK148" s="11"/>
      <c r="BL148" s="11"/>
      <c r="BM148" s="102"/>
      <c r="BN148" s="11"/>
      <c r="BO148" s="11"/>
      <c r="BP148" s="11"/>
      <c r="BQ148" s="11"/>
      <c r="BR148" s="11"/>
      <c r="BS148" s="11"/>
      <c r="BT148" s="11"/>
      <c r="BU148" s="11"/>
      <c r="BV148" s="37"/>
      <c r="BW148" s="35"/>
    </row>
    <row r="149" spans="1:76">
      <c r="A149" s="55"/>
      <c r="B149" s="55"/>
      <c r="C149" s="55"/>
      <c r="D149" s="55"/>
      <c r="E149" s="55"/>
      <c r="F149" s="55"/>
      <c r="G149" s="55"/>
      <c r="H149" s="55"/>
      <c r="I149" s="53" t="str">
        <f>A149&amp;B149&amp;C149&amp;D149&amp;E149&amp;F149</f>
        <v/>
      </c>
      <c r="J149" s="194"/>
      <c r="K149" s="127"/>
      <c r="L149" s="58"/>
      <c r="M149" s="174"/>
      <c r="N149" s="127"/>
      <c r="O149" s="127"/>
      <c r="P149" s="127"/>
      <c r="Q149" s="149"/>
      <c r="R149" s="8"/>
      <c r="S149" s="8"/>
      <c r="T149" s="8"/>
      <c r="U149" s="8"/>
      <c r="V149" s="8"/>
      <c r="W149" s="8"/>
      <c r="X149" s="5"/>
      <c r="Y149" s="5"/>
      <c r="Z149" s="5"/>
      <c r="AA149" s="5"/>
      <c r="AB149" s="5"/>
      <c r="AC149" s="11"/>
      <c r="AD149" s="11"/>
      <c r="AE149" s="2"/>
      <c r="AF149" s="11"/>
      <c r="AG149" s="11"/>
      <c r="AH149" s="11"/>
      <c r="AI149" s="11"/>
      <c r="AJ149" s="11"/>
      <c r="AK149" s="102"/>
      <c r="AL149" s="11"/>
      <c r="AM149" s="156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02"/>
      <c r="BD149" s="11"/>
      <c r="BE149" s="11"/>
      <c r="BF149" s="11"/>
      <c r="BG149" s="11"/>
      <c r="BH149" s="11"/>
      <c r="BI149" s="11"/>
      <c r="BJ149" s="11"/>
      <c r="BK149" s="11"/>
      <c r="BL149" s="11"/>
      <c r="BM149" s="102"/>
      <c r="BN149" s="11"/>
      <c r="BO149" s="11"/>
      <c r="BP149" s="11"/>
      <c r="BQ149" s="11"/>
      <c r="BR149" s="11"/>
      <c r="BS149" s="11"/>
      <c r="BT149" s="11"/>
      <c r="BU149" s="11"/>
      <c r="BV149" s="37"/>
      <c r="BW149" s="35"/>
      <c r="BX149" s="1"/>
    </row>
    <row r="150" spans="1:76">
      <c r="A150" s="55"/>
      <c r="B150" s="55"/>
      <c r="C150" s="55"/>
      <c r="D150" s="55"/>
      <c r="E150" s="55"/>
      <c r="F150" s="55"/>
      <c r="G150" s="55"/>
      <c r="H150" s="55"/>
      <c r="I150" s="53" t="str">
        <f>A150&amp;B150&amp;C150&amp;D150&amp;E150&amp;F150</f>
        <v/>
      </c>
      <c r="J150" s="194"/>
      <c r="K150" s="127"/>
      <c r="L150" s="58"/>
      <c r="M150" s="174"/>
      <c r="N150" s="127"/>
      <c r="O150" s="127"/>
      <c r="P150" s="127"/>
      <c r="Q150" s="149"/>
      <c r="R150" s="227">
        <f>SUM(R6:R149)</f>
        <v>463.2</v>
      </c>
      <c r="S150" s="8"/>
      <c r="T150" s="8"/>
      <c r="U150" s="8"/>
      <c r="V150" s="8"/>
      <c r="W150" s="8"/>
      <c r="X150" s="5"/>
      <c r="Y150" s="5"/>
      <c r="Z150" s="5"/>
      <c r="AA150" s="5"/>
      <c r="AB150" s="5"/>
      <c r="AC150" s="11"/>
      <c r="AD150" s="11"/>
      <c r="AE150" s="2"/>
      <c r="AF150" s="11"/>
      <c r="AG150" s="11"/>
      <c r="AH150" s="11"/>
      <c r="AI150" s="11"/>
      <c r="AJ150" s="11"/>
      <c r="AK150" s="102"/>
      <c r="AL150" s="11"/>
      <c r="AM150" s="156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02"/>
      <c r="BD150" s="11"/>
      <c r="BE150" s="11"/>
      <c r="BF150" s="11"/>
      <c r="BG150" s="11"/>
      <c r="BH150" s="11"/>
      <c r="BI150" s="11"/>
      <c r="BJ150" s="11"/>
      <c r="BK150" s="11"/>
      <c r="BL150" s="11"/>
      <c r="BM150" s="102"/>
      <c r="BN150" s="11"/>
      <c r="BO150" s="11"/>
      <c r="BP150" s="11"/>
      <c r="BQ150" s="11"/>
      <c r="BR150" s="11"/>
      <c r="BS150" s="11"/>
      <c r="BT150" s="11"/>
      <c r="BU150" s="11"/>
      <c r="BV150" s="37"/>
      <c r="BW150" s="35"/>
      <c r="BX150" s="1"/>
    </row>
    <row r="151" spans="1:76">
      <c r="A151" s="55"/>
      <c r="B151" s="55"/>
      <c r="C151" s="55"/>
      <c r="D151" s="55"/>
      <c r="E151" s="55"/>
      <c r="F151" s="55"/>
      <c r="G151" s="55"/>
      <c r="H151" s="55"/>
      <c r="I151" s="53" t="str">
        <f>A151&amp;B151&amp;C151&amp;D151&amp;E151&amp;F151</f>
        <v/>
      </c>
      <c r="J151" s="194"/>
      <c r="K151" s="127"/>
      <c r="L151" s="58"/>
      <c r="M151" s="174"/>
      <c r="N151" s="127"/>
      <c r="O151" s="127"/>
      <c r="P151" s="127"/>
      <c r="Q151" s="149"/>
      <c r="R151" s="8"/>
      <c r="S151" s="8"/>
      <c r="T151" s="8"/>
      <c r="U151" s="8"/>
      <c r="V151" s="8"/>
      <c r="W151" s="8"/>
      <c r="X151" s="5"/>
      <c r="Y151" s="5"/>
      <c r="Z151" s="5"/>
      <c r="AA151" s="5"/>
      <c r="AB151" s="5"/>
      <c r="AC151" s="11"/>
      <c r="AD151" s="11"/>
      <c r="AE151" s="2"/>
      <c r="AF151" s="11"/>
      <c r="AG151" s="11"/>
      <c r="AH151" s="11"/>
      <c r="AI151" s="11"/>
      <c r="AJ151" s="11"/>
      <c r="AK151" s="102"/>
      <c r="AL151" s="11"/>
      <c r="AM151" s="156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02"/>
      <c r="BD151" s="11"/>
      <c r="BE151" s="11"/>
      <c r="BF151" s="11"/>
      <c r="BG151" s="11"/>
      <c r="BH151" s="11"/>
      <c r="BI151" s="11"/>
      <c r="BJ151" s="11"/>
      <c r="BK151" s="11"/>
      <c r="BL151" s="11"/>
      <c r="BM151" s="102"/>
      <c r="BN151" s="11"/>
      <c r="BO151" s="11"/>
      <c r="BP151" s="11"/>
      <c r="BQ151" s="11"/>
      <c r="BR151" s="11"/>
      <c r="BS151" s="11"/>
      <c r="BT151" s="11"/>
      <c r="BU151" s="11"/>
      <c r="BV151" s="37"/>
      <c r="BW151" s="35"/>
      <c r="BX151" s="1"/>
    </row>
    <row r="152" spans="1:76">
      <c r="A152" s="55"/>
      <c r="B152" s="55"/>
      <c r="C152" s="55"/>
      <c r="D152" s="55"/>
      <c r="E152" s="55"/>
      <c r="F152" s="55"/>
      <c r="G152" s="55"/>
      <c r="H152" s="55"/>
      <c r="I152" s="53" t="str">
        <f>A152&amp;B152&amp;C152&amp;D152&amp;E152&amp;F152</f>
        <v/>
      </c>
      <c r="J152" s="194"/>
      <c r="K152" s="127"/>
      <c r="L152" s="58"/>
      <c r="M152" s="174"/>
      <c r="N152" s="127"/>
      <c r="O152" s="127"/>
      <c r="P152" s="127"/>
      <c r="Q152" s="149"/>
      <c r="R152" s="8"/>
      <c r="S152" s="8"/>
      <c r="T152" s="8"/>
      <c r="U152" s="8"/>
      <c r="V152" s="8"/>
      <c r="W152" s="8"/>
      <c r="X152" s="5"/>
      <c r="Y152" s="5"/>
      <c r="Z152" s="5"/>
      <c r="AA152" s="5"/>
      <c r="AB152" s="5"/>
      <c r="AC152" s="11"/>
      <c r="AD152" s="11"/>
      <c r="AE152" s="2"/>
      <c r="AF152" s="11"/>
      <c r="AG152" s="11"/>
      <c r="AH152" s="11"/>
      <c r="AI152" s="11"/>
      <c r="AJ152" s="11"/>
      <c r="AK152" s="102"/>
      <c r="AL152" s="11"/>
      <c r="AM152" s="156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02"/>
      <c r="BD152" s="11"/>
      <c r="BE152" s="11"/>
      <c r="BF152" s="11"/>
      <c r="BG152" s="11"/>
      <c r="BH152" s="11"/>
      <c r="BI152" s="11"/>
      <c r="BJ152" s="11"/>
      <c r="BK152" s="11"/>
      <c r="BL152" s="11"/>
      <c r="BM152" s="102"/>
      <c r="BN152" s="11"/>
      <c r="BO152" s="11"/>
      <c r="BP152" s="11"/>
      <c r="BQ152" s="11"/>
      <c r="BR152" s="11"/>
      <c r="BS152" s="11"/>
      <c r="BT152" s="11"/>
      <c r="BU152" s="11"/>
      <c r="BV152" s="37"/>
      <c r="BW152" s="35"/>
      <c r="BX152" s="1"/>
    </row>
    <row r="153" spans="1:76" ht="13.9" thickBot="1">
      <c r="I153" s="245"/>
      <c r="J153" s="200"/>
      <c r="K153" s="136"/>
      <c r="L153" s="124"/>
      <c r="M153" s="175"/>
      <c r="N153" s="136"/>
      <c r="O153" s="136"/>
      <c r="P153" s="136"/>
      <c r="Q153" s="148"/>
      <c r="R153" s="88"/>
      <c r="S153" s="87"/>
      <c r="T153" s="87"/>
      <c r="U153" s="87"/>
      <c r="V153" s="87"/>
      <c r="W153" s="87"/>
      <c r="X153" s="29"/>
      <c r="Y153" s="91"/>
      <c r="Z153" s="91"/>
      <c r="AA153" s="29"/>
      <c r="AB153" s="29"/>
      <c r="AC153" s="105"/>
      <c r="AD153" s="105"/>
      <c r="AE153" s="87"/>
      <c r="AF153" s="105"/>
      <c r="AG153" s="105"/>
      <c r="AH153" s="105"/>
      <c r="AI153" s="105"/>
      <c r="AJ153" s="105"/>
      <c r="AK153" s="103"/>
      <c r="AL153" s="27"/>
      <c r="AM153" s="158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103"/>
      <c r="BD153" s="27"/>
      <c r="BE153" s="27"/>
      <c r="BF153" s="27"/>
      <c r="BG153" s="27"/>
      <c r="BH153" s="27"/>
      <c r="BI153" s="27"/>
      <c r="BJ153" s="27"/>
      <c r="BK153" s="27"/>
      <c r="BL153" s="27"/>
      <c r="BM153" s="103"/>
      <c r="BN153" s="27"/>
      <c r="BO153" s="27"/>
      <c r="BP153" s="27"/>
      <c r="BQ153" s="27"/>
      <c r="BR153" s="27"/>
      <c r="BS153" s="27"/>
      <c r="BT153" s="27"/>
      <c r="BU153" s="27"/>
      <c r="BV153" s="95"/>
      <c r="BW153" s="106"/>
    </row>
    <row r="154" spans="1:76">
      <c r="I154" s="107"/>
      <c r="J154" s="201"/>
      <c r="K154" s="137"/>
      <c r="L154" s="108"/>
      <c r="M154" s="176"/>
      <c r="N154" s="137"/>
      <c r="O154" s="137"/>
      <c r="P154" s="137"/>
      <c r="Q154" s="150"/>
      <c r="R154" s="110"/>
      <c r="S154" s="110"/>
      <c r="T154" s="110"/>
      <c r="U154" s="110"/>
      <c r="V154" s="110"/>
      <c r="W154" s="110"/>
      <c r="X154" s="111"/>
      <c r="Y154" s="112"/>
      <c r="Z154" s="112"/>
      <c r="AA154" s="111"/>
      <c r="AB154" s="111"/>
      <c r="AC154" s="113"/>
      <c r="AD154" s="113"/>
      <c r="AE154" s="110"/>
      <c r="AF154" s="113"/>
      <c r="AG154" s="113"/>
      <c r="AH154" s="113"/>
      <c r="AI154" s="113"/>
      <c r="AJ154" s="113"/>
      <c r="AK154" s="108"/>
      <c r="AL154" s="108"/>
      <c r="AM154" s="150"/>
      <c r="AN154" s="108"/>
      <c r="AO154" s="108"/>
      <c r="AP154" s="108"/>
      <c r="AQ154" s="108"/>
      <c r="AR154" s="108"/>
      <c r="AS154" s="108"/>
      <c r="AT154" s="108"/>
      <c r="AU154" s="108"/>
      <c r="AV154" s="108"/>
      <c r="AW154" s="108"/>
      <c r="AX154" s="108"/>
      <c r="AY154" s="108"/>
      <c r="AZ154" s="108"/>
      <c r="BA154" s="108"/>
      <c r="BB154" s="108"/>
      <c r="BC154" s="108"/>
      <c r="BD154" s="108"/>
      <c r="BE154" s="108"/>
      <c r="BF154" s="108"/>
      <c r="BG154" s="108"/>
      <c r="BH154" s="108"/>
      <c r="BI154" s="108"/>
      <c r="BJ154" s="108"/>
      <c r="BK154" s="108"/>
      <c r="BL154" s="108"/>
      <c r="BM154" s="108"/>
      <c r="BN154" s="108"/>
      <c r="BO154" s="108"/>
      <c r="BP154" s="108"/>
      <c r="BQ154" s="108"/>
      <c r="BR154" s="108"/>
      <c r="BS154" s="108"/>
      <c r="BT154" s="108"/>
      <c r="BU154" s="108"/>
      <c r="BV154" s="109"/>
      <c r="BW154" s="114"/>
    </row>
    <row r="155" spans="1:76">
      <c r="I155" s="57"/>
      <c r="J155" s="202"/>
      <c r="K155" s="166" t="s">
        <v>438</v>
      </c>
      <c r="L155" s="58"/>
      <c r="M155" s="177"/>
      <c r="N155" s="127"/>
      <c r="O155" s="127"/>
      <c r="P155" s="127"/>
      <c r="Q155" s="151"/>
      <c r="R155" s="89"/>
      <c r="S155" s="8"/>
      <c r="T155" s="8"/>
      <c r="U155" s="8"/>
      <c r="V155" s="8"/>
      <c r="W155" s="8"/>
      <c r="X155" s="5"/>
      <c r="Y155" s="7"/>
      <c r="Z155" s="7"/>
      <c r="AA155" s="5"/>
      <c r="AB155" s="5"/>
      <c r="AC155" s="90"/>
      <c r="AD155" s="90"/>
      <c r="AE155" s="8"/>
      <c r="AF155" s="90"/>
      <c r="AG155" s="90"/>
      <c r="AH155" s="90"/>
      <c r="AI155" s="90"/>
      <c r="AJ155" s="90"/>
      <c r="AK155" s="11"/>
      <c r="AL155" s="11"/>
      <c r="AM155" s="156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2"/>
      <c r="BW155" s="35"/>
    </row>
    <row r="156" spans="1:76">
      <c r="I156" s="212"/>
      <c r="J156" s="213"/>
      <c r="K156" s="214" t="s">
        <v>439</v>
      </c>
      <c r="L156" s="58"/>
      <c r="M156" s="177"/>
      <c r="N156" s="127"/>
      <c r="O156" s="127"/>
      <c r="P156" s="127"/>
      <c r="Q156" s="151"/>
      <c r="R156" s="89"/>
      <c r="S156" s="8"/>
      <c r="T156" s="8"/>
      <c r="U156" s="8"/>
      <c r="V156" s="8"/>
      <c r="W156" s="8"/>
      <c r="X156" s="5"/>
      <c r="Y156" s="7"/>
      <c r="Z156" s="7"/>
      <c r="AA156" s="5"/>
      <c r="AB156" s="5"/>
      <c r="AC156" s="90"/>
      <c r="AD156" s="90"/>
      <c r="AE156" s="8"/>
      <c r="AF156" s="90"/>
      <c r="AG156" s="90"/>
      <c r="AH156" s="90"/>
      <c r="AI156" s="90"/>
      <c r="AJ156" s="90"/>
      <c r="AK156" s="11"/>
      <c r="AL156" s="11"/>
      <c r="AM156" s="156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2"/>
      <c r="BW156" s="35"/>
    </row>
    <row r="157" spans="1:76">
      <c r="I157" s="207"/>
      <c r="J157" s="208"/>
      <c r="K157" s="209" t="s">
        <v>440</v>
      </c>
      <c r="L157" s="59"/>
      <c r="M157" s="178"/>
      <c r="N157" s="127"/>
      <c r="O157" s="127"/>
      <c r="P157" s="127"/>
      <c r="Q157" s="151"/>
      <c r="R157" s="89"/>
      <c r="S157" s="8"/>
      <c r="T157" s="8"/>
      <c r="U157" s="8"/>
      <c r="V157" s="8"/>
      <c r="W157" s="8"/>
      <c r="X157" s="5"/>
      <c r="Y157" s="7"/>
      <c r="Z157" s="7"/>
      <c r="AA157" s="5"/>
      <c r="AB157" s="5"/>
      <c r="AC157" s="90"/>
      <c r="AD157" s="90"/>
      <c r="AE157" s="8"/>
      <c r="AF157" s="90"/>
      <c r="AG157" s="90"/>
      <c r="AH157" s="90"/>
      <c r="AI157" s="90"/>
      <c r="AJ157" s="90"/>
      <c r="AK157" s="11"/>
      <c r="AL157" s="11"/>
      <c r="AM157" s="156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2"/>
      <c r="BW157" s="35"/>
    </row>
    <row r="158" spans="1:76">
      <c r="I158" s="206"/>
      <c r="J158" s="210"/>
      <c r="K158" s="211" t="s">
        <v>441</v>
      </c>
      <c r="L158" s="123"/>
      <c r="M158" s="179"/>
      <c r="N158" s="127"/>
      <c r="O158" s="127"/>
      <c r="P158" s="127"/>
      <c r="Q158" s="151"/>
      <c r="R158" s="89"/>
      <c r="S158" s="8"/>
      <c r="T158" s="8"/>
      <c r="U158" s="8"/>
      <c r="V158" s="8"/>
      <c r="W158" s="8"/>
      <c r="X158" s="5"/>
      <c r="Y158" s="7"/>
      <c r="Z158" s="7"/>
      <c r="AA158" s="5"/>
      <c r="AB158" s="5"/>
      <c r="AC158" s="90"/>
      <c r="AD158" s="90"/>
      <c r="AE158" s="8"/>
      <c r="AF158" s="90"/>
      <c r="AG158" s="90"/>
      <c r="AH158" s="90"/>
      <c r="AI158" s="90"/>
      <c r="AJ158" s="90"/>
      <c r="AK158" s="11"/>
      <c r="AL158" s="11"/>
      <c r="AM158" s="156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2"/>
      <c r="BW158" s="35"/>
    </row>
    <row r="159" spans="1:76">
      <c r="I159" s="26"/>
      <c r="J159" s="200"/>
      <c r="K159" s="136"/>
      <c r="L159" s="27"/>
      <c r="M159" s="180"/>
      <c r="N159" s="138"/>
      <c r="O159" s="138"/>
      <c r="P159" s="138"/>
      <c r="Q159" s="152"/>
      <c r="R159" s="115"/>
      <c r="S159" s="28"/>
      <c r="T159" s="28"/>
      <c r="U159" s="28"/>
      <c r="V159" s="28"/>
      <c r="W159" s="28"/>
      <c r="X159" s="29"/>
      <c r="Y159" s="91"/>
      <c r="Z159" s="91"/>
      <c r="AA159" s="91"/>
      <c r="AB159" s="29"/>
      <c r="AC159" s="92"/>
      <c r="AD159" s="92"/>
      <c r="AE159" s="97"/>
      <c r="AF159" s="92"/>
      <c r="AG159" s="92"/>
      <c r="AH159" s="92"/>
      <c r="AI159" s="92"/>
      <c r="AJ159" s="92"/>
      <c r="AK159" s="30"/>
      <c r="AL159" s="30"/>
      <c r="AM159" s="152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28"/>
      <c r="BW159" s="36"/>
    </row>
    <row r="160" spans="1:76" ht="13.9" thickBot="1">
      <c r="A160" s="55"/>
      <c r="B160" s="55"/>
      <c r="C160" s="55"/>
      <c r="D160" s="55"/>
      <c r="E160" s="55"/>
      <c r="F160" s="55"/>
      <c r="G160" s="55"/>
      <c r="H160" s="55"/>
      <c r="I160" s="240" t="s">
        <v>442</v>
      </c>
      <c r="J160" s="203"/>
      <c r="K160" s="167" t="s">
        <v>443</v>
      </c>
      <c r="L160" s="31"/>
      <c r="M160" s="181"/>
      <c r="N160" s="139"/>
      <c r="O160" s="139"/>
      <c r="P160" s="139"/>
      <c r="Q160" s="32"/>
      <c r="R160" s="31" t="s">
        <v>444</v>
      </c>
      <c r="S160" s="31"/>
      <c r="T160" s="31"/>
      <c r="U160" s="31"/>
      <c r="V160" s="31"/>
      <c r="W160" s="31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121" t="s">
        <v>445</v>
      </c>
      <c r="BU160" s="122"/>
      <c r="BV160" s="31" t="s">
        <v>446</v>
      </c>
      <c r="BW160" s="33"/>
    </row>
    <row r="161" spans="9:75">
      <c r="I161" s="241" t="s">
        <v>447</v>
      </c>
      <c r="J161" s="204"/>
      <c r="K161" s="241">
        <v>45497</v>
      </c>
      <c r="L161" s="66"/>
      <c r="M161" s="182" t="s">
        <v>448</v>
      </c>
      <c r="N161" s="140"/>
      <c r="O161" s="140"/>
      <c r="P161" s="140"/>
      <c r="Q161" s="20"/>
      <c r="R161" s="39"/>
      <c r="S161" s="19"/>
      <c r="T161" s="19"/>
      <c r="U161" s="19"/>
      <c r="V161" s="19"/>
      <c r="W161" s="19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40"/>
      <c r="BU161" s="69"/>
      <c r="BV161" s="22"/>
      <c r="BW161" s="21"/>
    </row>
    <row r="162" spans="9:75" ht="13.9" thickBot="1">
      <c r="I162" s="242"/>
      <c r="J162" s="205"/>
      <c r="K162" s="242"/>
      <c r="L162" s="66"/>
      <c r="M162" s="182"/>
      <c r="N162" s="140"/>
      <c r="O162" s="140"/>
      <c r="P162" s="140"/>
      <c r="Q162" s="20"/>
      <c r="R162" s="39"/>
      <c r="S162" s="19"/>
      <c r="T162" s="19"/>
      <c r="U162" s="19"/>
      <c r="V162" s="19"/>
      <c r="W162" s="19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40"/>
      <c r="BU162" s="69"/>
      <c r="BV162" s="22"/>
      <c r="BW162" s="21"/>
    </row>
    <row r="163" spans="9:75">
      <c r="I163" s="241"/>
      <c r="J163" s="204"/>
      <c r="K163" s="241"/>
      <c r="L163" s="66"/>
      <c r="M163" s="182"/>
      <c r="N163" s="140"/>
      <c r="O163" s="140"/>
      <c r="P163" s="140"/>
      <c r="Q163" s="20"/>
      <c r="R163" s="39"/>
      <c r="S163" s="19"/>
      <c r="T163" s="19"/>
      <c r="U163" s="19"/>
      <c r="V163" s="19"/>
      <c r="W163" s="19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40"/>
      <c r="BU163" s="69"/>
      <c r="BV163" s="22"/>
      <c r="BW163" s="21"/>
    </row>
    <row r="164" spans="9:75" ht="13.9" thickBot="1">
      <c r="I164" s="242"/>
      <c r="J164" s="205"/>
      <c r="K164" s="242"/>
      <c r="L164" s="67"/>
      <c r="M164" s="183"/>
      <c r="N164" s="140"/>
      <c r="O164" s="140"/>
      <c r="P164" s="140"/>
      <c r="Q164" s="20"/>
      <c r="R164" s="39"/>
      <c r="S164" s="19"/>
      <c r="T164" s="19"/>
      <c r="U164" s="19"/>
      <c r="V164" s="19"/>
      <c r="W164" s="19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40"/>
      <c r="BU164" s="69"/>
      <c r="BV164" s="22"/>
      <c r="BW164" s="21"/>
    </row>
    <row r="165" spans="9:75" ht="13.9" thickBot="1">
      <c r="I165" s="241"/>
      <c r="J165" s="204"/>
      <c r="K165" s="241"/>
      <c r="L165" s="66"/>
      <c r="M165" s="182"/>
      <c r="N165" s="141"/>
      <c r="O165" s="141"/>
      <c r="P165" s="141"/>
      <c r="Q165" s="17"/>
      <c r="R165" s="61"/>
      <c r="S165" s="23"/>
      <c r="T165" s="23"/>
      <c r="U165" s="23"/>
      <c r="V165" s="23"/>
      <c r="W165" s="23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62"/>
      <c r="BU165" s="70"/>
      <c r="BV165" s="24"/>
      <c r="BW165" s="18"/>
    </row>
    <row r="166" spans="9:75" ht="13.9" thickBot="1">
      <c r="I166" s="78" t="s">
        <v>449</v>
      </c>
      <c r="J166" s="142"/>
      <c r="K166" s="142"/>
      <c r="L166" s="79"/>
      <c r="M166" s="181"/>
      <c r="N166" s="142"/>
      <c r="O166" s="142"/>
      <c r="P166" s="142"/>
      <c r="Q166" s="153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  <c r="AC166" s="79"/>
      <c r="AD166" s="79"/>
      <c r="AE166" s="79"/>
      <c r="AF166" s="79"/>
      <c r="AG166" s="79"/>
      <c r="AH166" s="79"/>
      <c r="AI166" s="79"/>
      <c r="AJ166" s="79"/>
      <c r="AK166" s="79"/>
      <c r="AL166" s="79"/>
      <c r="AM166" s="153"/>
      <c r="AN166" s="79"/>
      <c r="AO166" s="79"/>
      <c r="AP166" s="79"/>
      <c r="AQ166" s="79"/>
      <c r="AR166" s="79"/>
      <c r="AS166" s="79"/>
      <c r="AT166" s="79"/>
      <c r="AU166" s="79"/>
      <c r="AV166" s="79"/>
      <c r="AW166" s="79"/>
      <c r="AX166" s="79"/>
      <c r="AY166" s="79"/>
      <c r="AZ166" s="79"/>
      <c r="BA166" s="79"/>
      <c r="BB166" s="79"/>
      <c r="BC166" s="79"/>
      <c r="BD166" s="79"/>
      <c r="BE166" s="79"/>
      <c r="BF166" s="79"/>
      <c r="BG166" s="79"/>
      <c r="BH166" s="79"/>
      <c r="BI166" s="79"/>
      <c r="BJ166" s="79"/>
      <c r="BK166" s="79"/>
      <c r="BL166" s="79"/>
      <c r="BM166" s="79"/>
      <c r="BN166" s="79"/>
      <c r="BO166" s="79"/>
      <c r="BP166" s="79"/>
      <c r="BQ166" s="79"/>
      <c r="BR166" s="79"/>
      <c r="BS166" s="79"/>
      <c r="BT166" s="79"/>
      <c r="BU166" s="79"/>
      <c r="BV166" s="79"/>
      <c r="BW166" s="80"/>
    </row>
    <row r="167" spans="9:75">
      <c r="N167" s="144"/>
      <c r="O167" s="144"/>
      <c r="P167" s="144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</row>
    <row r="168" spans="9:75">
      <c r="N168" s="144"/>
      <c r="O168" s="144"/>
      <c r="P168" s="144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</row>
    <row r="169" spans="9:75">
      <c r="N169" s="144"/>
      <c r="O169" s="144"/>
      <c r="P169" s="144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</row>
    <row r="170" spans="9:75">
      <c r="N170" s="144"/>
      <c r="O170" s="144"/>
      <c r="P170" s="144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</row>
    <row r="171" spans="9:75">
      <c r="N171" s="144"/>
      <c r="O171" s="144"/>
      <c r="P171" s="144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</row>
    <row r="172" spans="9:75">
      <c r="N172" s="144"/>
      <c r="O172" s="144"/>
      <c r="P172" s="144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</row>
    <row r="173" spans="9:75">
      <c r="N173" s="144"/>
      <c r="O173" s="144"/>
      <c r="P173" s="144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</row>
    <row r="174" spans="9:75">
      <c r="N174" s="144"/>
      <c r="O174" s="144"/>
      <c r="P174" s="144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</row>
  </sheetData>
  <autoFilter ref="A5:BX152" xr:uid="{00000000-0009-0000-0000-000000000000}"/>
  <phoneticPr fontId="8" type="noConversion"/>
  <conditionalFormatting sqref="BX10 BX15:BX20 BX129 BX97:BX98 BX149:BX153 BX43:BX44 BX59:BX66 BX89:BX95 BX101:BX107 BX131:BX138 BX146">
    <cfRule type="cellIs" dxfId="1124" priority="25285" operator="equal">
      <formula>"a"</formula>
    </cfRule>
    <cfRule type="cellIs" dxfId="1123" priority="25286" operator="equal">
      <formula>"d"</formula>
    </cfRule>
    <cfRule type="cellIs" dxfId="1122" priority="25287" operator="equal">
      <formula>"r"</formula>
    </cfRule>
  </conditionalFormatting>
  <conditionalFormatting sqref="A10:G10 BA11:BW12 I7 Q7:BW7 R22 AB22:BV22 Q10:Q12 R30:BW30 D26:I26 L89:L93 R92:BW92 K127 AN129:BW129 R134:BW134 K131:L133 I148:K148 A148:B148 A149:M152 A153:BW153 L147:L148 R18:BW20 AB12:AK12 Y21:AW21 C23:C26 R31:AW31 Y47:AW47 H25:I25 Q115:BW115 B128:H129 K115:L116 AN114:BW114 Q118:BW118 V110:BW110 B123:B126 AN89:BW89 H110 C106:C107 H107 B131:H135 B108:G109 C125:C126 H126 Q139:BW139 K137:L139 H31:I31 D23:G25 Q91:R91 AN96:BW97 K97 Q110:R110 H113:H116 B110:B116 C110:G113 AM116 K118:L118 V124:AM126 AM128:BW128 B118:H118 R130:BW130 AN116:BW117 A147:K147 I18:I24 K18:L21 K23:L24 K25 K22 K26:L26 L76 K74:K76 F27:F29 R46:BW46 BW48 Q23:BW24 I121:I135 L121:L127 K119:K122 Z91:BW91 Q93:BW93 V105:BW107 Y109:BW109 BW119:BW120 AN121:BW127 Q131:BW133 Q25:BV26 BW25:BW29 BW21:BW22 Q45:BW45 H10:I14 Q13:R14 Z13:BW14 A12 A20 A22 A24 A26:B26 A28 A30:I30 A32 A47:A48 A50 A52 A54 A61 A63:A64 A66 A68 A70 A72 A75 A77 A82 A84 A86:A87 R10:BV10 BB9:BW9 O33:P36 Q30:Q31 K30:L31 I16:L17 Q18:Q22 A14:A18 Q15:BW17 B15:G21 H15:H22 I15 K15:L15 K10:K12 K45 J10:J15 K46:L47 B46:G47 H45:I47 Q46:Q47 J18:J43 A37:I43 K37:L43 N37:BW44 A44:L44 AK73:BW76 AK49:BB49 R49:AH50 AK50 Q67:AH76 AK86:AL87 Q48:AH48 AK48 BC85:BW85 BC33:BW36 O9:AH9 AK9:AZ9 J45:J55 N45:P55 R55:AH55 A55:I55 Q49:Q55 N59:Q60 AK52:BB55 K55:L55 A56:L57 BC50:BW55 AK59:BW60 N56:BW57 B59:L60 A59 BC58:BW58 N58:P58 J58 AL64:AM65 AK61:AK65 AN63:BB65 K61:K69 Q61:AH64 L61:L66 AK67:AK72 B61:J72 BC61:BW72 N61:P72 A73:L73 A79:A80 A81:I81 O81:AH81 AK81:BW81 K88:K93 Q86:AH87 N87:P87 K81:L81 J74:J87 O82:P86 O73:P80 N73:N86 Q89:AK89 N89:P93 B95:H95 Q95:BW95 N94:BW94 B97:H98 K98:L98 BW99:BW100 N95:P98 I95:I98 Q98:BW98 AN102:BW103 Q101:BW101 N101:N118 I101:I118 K101:L109 B101:B107 C101:H103 A89:J90 A91:I94 K94:L95 K111:K113 K129:L129 J91:J135 AN140:BW141 H143 N121:N135 O99:P135 A95:A135 B141:C141 K141:L141 A137:A141 J137:J141 B137:I140 AN137:BW138 AM135:BW136 A136:J136 AM142:BW142 N136:P142 A142:J142 A146:L146 N143:BW152 I143:L145 A143:G145 N10:P32">
    <cfRule type="expression" dxfId="1121" priority="25374">
      <formula>$BX7="a"</formula>
    </cfRule>
    <cfRule type="expression" dxfId="1120" priority="25375">
      <formula>$BX7="d"</formula>
    </cfRule>
    <cfRule type="expression" dxfId="1119" priority="25376">
      <formula>$BX7="r"</formula>
    </cfRule>
  </conditionalFormatting>
  <conditionalFormatting sqref="L10">
    <cfRule type="expression" dxfId="1118" priority="24073">
      <formula>$BX10="a"</formula>
    </cfRule>
    <cfRule type="expression" dxfId="1117" priority="24074">
      <formula>$BX10="d"</formula>
    </cfRule>
    <cfRule type="expression" dxfId="1116" priority="24075">
      <formula>$BX10="r"</formula>
    </cfRule>
  </conditionalFormatting>
  <conditionalFormatting sqref="L11:L12">
    <cfRule type="expression" dxfId="1115" priority="24067">
      <formula>$BX11="a"</formula>
    </cfRule>
    <cfRule type="expression" dxfId="1114" priority="24068">
      <formula>$BX11="d"</formula>
    </cfRule>
    <cfRule type="expression" dxfId="1113" priority="24069">
      <formula>$BX11="r"</formula>
    </cfRule>
  </conditionalFormatting>
  <conditionalFormatting sqref="BX12">
    <cfRule type="cellIs" dxfId="1112" priority="24061" operator="equal">
      <formula>"a"</formula>
    </cfRule>
    <cfRule type="cellIs" dxfId="1111" priority="24062" operator="equal">
      <formula>"d"</formula>
    </cfRule>
    <cfRule type="cellIs" dxfId="1110" priority="24063" operator="equal">
      <formula>"r"</formula>
    </cfRule>
  </conditionalFormatting>
  <conditionalFormatting sqref="B12:G12">
    <cfRule type="expression" dxfId="1109" priority="24064">
      <formula>$BX12="a"</formula>
    </cfRule>
    <cfRule type="expression" dxfId="1108" priority="24065">
      <formula>$BX12="d"</formula>
    </cfRule>
    <cfRule type="expression" dxfId="1107" priority="24066">
      <formula>$BX12="r"</formula>
    </cfRule>
  </conditionalFormatting>
  <conditionalFormatting sqref="BX11">
    <cfRule type="cellIs" dxfId="1106" priority="24055" operator="equal">
      <formula>"a"</formula>
    </cfRule>
    <cfRule type="cellIs" dxfId="1105" priority="24056" operator="equal">
      <formula>"d"</formula>
    </cfRule>
    <cfRule type="cellIs" dxfId="1104" priority="24057" operator="equal">
      <formula>"r"</formula>
    </cfRule>
  </conditionalFormatting>
  <conditionalFormatting sqref="B11:G11">
    <cfRule type="expression" dxfId="1103" priority="24058">
      <formula>$BX11="a"</formula>
    </cfRule>
    <cfRule type="expression" dxfId="1102" priority="24059">
      <formula>$BX11="d"</formula>
    </cfRule>
    <cfRule type="expression" dxfId="1101" priority="24060">
      <formula>$BX11="r"</formula>
    </cfRule>
  </conditionalFormatting>
  <conditionalFormatting sqref="R12">
    <cfRule type="expression" dxfId="1100" priority="24052">
      <formula>$BX12="a"</formula>
    </cfRule>
    <cfRule type="expression" dxfId="1099" priority="24053">
      <formula>$BX12="d"</formula>
    </cfRule>
    <cfRule type="expression" dxfId="1098" priority="24054">
      <formula>$BX12="r"</formula>
    </cfRule>
  </conditionalFormatting>
  <conditionalFormatting sqref="R11:AK11">
    <cfRule type="expression" dxfId="1097" priority="24049">
      <formula>$BX11="a"</formula>
    </cfRule>
    <cfRule type="expression" dxfId="1096" priority="24050">
      <formula>$BX11="d"</formula>
    </cfRule>
    <cfRule type="expression" dxfId="1095" priority="24051">
      <formula>$BX11="r"</formula>
    </cfRule>
  </conditionalFormatting>
  <conditionalFormatting sqref="AX11:AZ11">
    <cfRule type="expression" dxfId="1094" priority="24040">
      <formula>$BX11="a"</formula>
    </cfRule>
    <cfRule type="expression" dxfId="1093" priority="24041">
      <formula>$BX11="d"</formula>
    </cfRule>
    <cfRule type="expression" dxfId="1092" priority="24042">
      <formula>$BX11="r"</formula>
    </cfRule>
  </conditionalFormatting>
  <conditionalFormatting sqref="AL11:AV11">
    <cfRule type="expression" dxfId="1091" priority="24037">
      <formula>$BX11="a"</formula>
    </cfRule>
    <cfRule type="expression" dxfId="1090" priority="24038">
      <formula>$BX11="d"</formula>
    </cfRule>
    <cfRule type="expression" dxfId="1089" priority="24039">
      <formula>$BX11="r"</formula>
    </cfRule>
  </conditionalFormatting>
  <conditionalFormatting sqref="AL12:AZ12 AL11:AV11 AX11:AZ11">
    <cfRule type="expression" dxfId="1088" priority="24034">
      <formula>$BX11="a"</formula>
    </cfRule>
    <cfRule type="expression" dxfId="1087" priority="24035">
      <formula>$BX11="d"</formula>
    </cfRule>
    <cfRule type="expression" dxfId="1086" priority="24036">
      <formula>$BX11="r"</formula>
    </cfRule>
  </conditionalFormatting>
  <conditionalFormatting sqref="A11 A13 A19 A21 A23 A25 A27 A29 A31 A49 A51 A53 A60 A62 A65 A67 A69 A71 A74 A76 A78 A83 A85 A33:A36 A45:A46">
    <cfRule type="expression" dxfId="1085" priority="24031">
      <formula>$BX11="a"</formula>
    </cfRule>
    <cfRule type="expression" dxfId="1084" priority="24032">
      <formula>$BX11="d"</formula>
    </cfRule>
    <cfRule type="expression" dxfId="1083" priority="24033">
      <formula>$BX11="r"</formula>
    </cfRule>
  </conditionalFormatting>
  <conditionalFormatting sqref="BX45">
    <cfRule type="cellIs" dxfId="1082" priority="24001" operator="equal">
      <formula>"a"</formula>
    </cfRule>
    <cfRule type="cellIs" dxfId="1081" priority="24002" operator="equal">
      <formula>"d"</formula>
    </cfRule>
    <cfRule type="cellIs" dxfId="1080" priority="24003" operator="equal">
      <formula>"r"</formula>
    </cfRule>
  </conditionalFormatting>
  <conditionalFormatting sqref="B45:G45">
    <cfRule type="expression" dxfId="1079" priority="24004">
      <formula>$BX45="a"</formula>
    </cfRule>
    <cfRule type="expression" dxfId="1078" priority="24005">
      <formula>$BX45="d"</formula>
    </cfRule>
    <cfRule type="expression" dxfId="1077" priority="24006">
      <formula>$BX45="r"</formula>
    </cfRule>
  </conditionalFormatting>
  <conditionalFormatting sqref="L45">
    <cfRule type="expression" dxfId="1076" priority="23998">
      <formula>$BX45="a"</formula>
    </cfRule>
    <cfRule type="expression" dxfId="1075" priority="23999">
      <formula>$BX45="d"</formula>
    </cfRule>
    <cfRule type="expression" dxfId="1074" priority="24000">
      <formula>$BX45="r"</formula>
    </cfRule>
  </conditionalFormatting>
  <conditionalFormatting sqref="BX21">
    <cfRule type="cellIs" dxfId="1073" priority="23947" operator="equal">
      <formula>"a"</formula>
    </cfRule>
    <cfRule type="cellIs" dxfId="1072" priority="23948" operator="equal">
      <formula>"d"</formula>
    </cfRule>
    <cfRule type="cellIs" dxfId="1071" priority="23949" operator="equal">
      <formula>"r"</formula>
    </cfRule>
  </conditionalFormatting>
  <conditionalFormatting sqref="BB21:BV21">
    <cfRule type="expression" dxfId="1070" priority="23950">
      <formula>$BX21="a"</formula>
    </cfRule>
    <cfRule type="expression" dxfId="1069" priority="23951">
      <formula>$BX21="d"</formula>
    </cfRule>
    <cfRule type="expression" dxfId="1068" priority="23952">
      <formula>$BX21="r"</formula>
    </cfRule>
  </conditionalFormatting>
  <conditionalFormatting sqref="AX21:BA21">
    <cfRule type="expression" dxfId="1067" priority="23944">
      <formula>$BX21="a"</formula>
    </cfRule>
    <cfRule type="expression" dxfId="1066" priority="23945">
      <formula>$BX21="d"</formula>
    </cfRule>
    <cfRule type="expression" dxfId="1065" priority="23946">
      <formula>$BX21="r"</formula>
    </cfRule>
  </conditionalFormatting>
  <conditionalFormatting sqref="BX22">
    <cfRule type="cellIs" dxfId="1064" priority="23935" operator="equal">
      <formula>"a"</formula>
    </cfRule>
    <cfRule type="cellIs" dxfId="1063" priority="23936" operator="equal">
      <formula>"d"</formula>
    </cfRule>
    <cfRule type="cellIs" dxfId="1062" priority="23937" operator="equal">
      <formula>"r"</formula>
    </cfRule>
  </conditionalFormatting>
  <conditionalFormatting sqref="B22:G22">
    <cfRule type="expression" dxfId="1061" priority="23938">
      <formula>$BX22="a"</formula>
    </cfRule>
    <cfRule type="expression" dxfId="1060" priority="23939">
      <formula>$BX22="d"</formula>
    </cfRule>
    <cfRule type="expression" dxfId="1059" priority="23940">
      <formula>$BX22="r"</formula>
    </cfRule>
  </conditionalFormatting>
  <conditionalFormatting sqref="L22">
    <cfRule type="expression" dxfId="1058" priority="23932">
      <formula>$BX22="a"</formula>
    </cfRule>
    <cfRule type="expression" dxfId="1057" priority="23933">
      <formula>$BX22="d"</formula>
    </cfRule>
    <cfRule type="expression" dxfId="1056" priority="23934">
      <formula>$BX22="r"</formula>
    </cfRule>
  </conditionalFormatting>
  <conditionalFormatting sqref="BX30">
    <cfRule type="cellIs" dxfId="1055" priority="23926" operator="equal">
      <formula>"a"</formula>
    </cfRule>
    <cfRule type="cellIs" dxfId="1054" priority="23927" operator="equal">
      <formula>"d"</formula>
    </cfRule>
    <cfRule type="cellIs" dxfId="1053" priority="23928" operator="equal">
      <formula>"r"</formula>
    </cfRule>
  </conditionalFormatting>
  <conditionalFormatting sqref="BX25">
    <cfRule type="cellIs" dxfId="1052" priority="23917" operator="equal">
      <formula>"a"</formula>
    </cfRule>
    <cfRule type="cellIs" dxfId="1051" priority="23918" operator="equal">
      <formula>"d"</formula>
    </cfRule>
    <cfRule type="cellIs" dxfId="1050" priority="23919" operator="equal">
      <formula>"r"</formula>
    </cfRule>
  </conditionalFormatting>
  <conditionalFormatting sqref="B25">
    <cfRule type="expression" dxfId="1049" priority="23920">
      <formula>$BX25="a"</formula>
    </cfRule>
    <cfRule type="expression" dxfId="1048" priority="23921">
      <formula>$BX25="d"</formula>
    </cfRule>
    <cfRule type="expression" dxfId="1047" priority="23922">
      <formula>$BX25="r"</formula>
    </cfRule>
  </conditionalFormatting>
  <conditionalFormatting sqref="L25">
    <cfRule type="expression" dxfId="1046" priority="23914">
      <formula>$BX25="a"</formula>
    </cfRule>
    <cfRule type="expression" dxfId="1045" priority="23915">
      <formula>$BX25="d"</formula>
    </cfRule>
    <cfRule type="expression" dxfId="1044" priority="23916">
      <formula>$BX25="r"</formula>
    </cfRule>
  </conditionalFormatting>
  <conditionalFormatting sqref="BB47:BW47">
    <cfRule type="expression" dxfId="1043" priority="23731">
      <formula>$BX47="a"</formula>
    </cfRule>
    <cfRule type="expression" dxfId="1042" priority="23732">
      <formula>$BX47="d"</formula>
    </cfRule>
    <cfRule type="expression" dxfId="1041" priority="23733">
      <formula>$BX47="r"</formula>
    </cfRule>
  </conditionalFormatting>
  <conditionalFormatting sqref="BB31:BW31">
    <cfRule type="expression" dxfId="1040" priority="23749">
      <formula>$BX31="a"</formula>
    </cfRule>
    <cfRule type="expression" dxfId="1039" priority="23750">
      <formula>$BX31="d"</formula>
    </cfRule>
    <cfRule type="expression" dxfId="1038" priority="23751">
      <formula>$BX31="r"</formula>
    </cfRule>
  </conditionalFormatting>
  <conditionalFormatting sqref="BX26 BX30">
    <cfRule type="cellIs" dxfId="1037" priority="23758" operator="equal">
      <formula>"a"</formula>
    </cfRule>
    <cfRule type="cellIs" dxfId="1036" priority="23759" operator="equal">
      <formula>"d"</formula>
    </cfRule>
    <cfRule type="cellIs" dxfId="1035" priority="23760" operator="equal">
      <formula>"r"</formula>
    </cfRule>
  </conditionalFormatting>
  <conditionalFormatting sqref="B31:G31">
    <cfRule type="expression" dxfId="1034" priority="23752">
      <formula>$BX31="a"</formula>
    </cfRule>
    <cfRule type="expression" dxfId="1033" priority="23753">
      <formula>$BX31="d"</formula>
    </cfRule>
    <cfRule type="expression" dxfId="1032" priority="23754">
      <formula>$BX31="r"</formula>
    </cfRule>
  </conditionalFormatting>
  <conditionalFormatting sqref="BX31">
    <cfRule type="cellIs" dxfId="1031" priority="23746" operator="equal">
      <formula>"a"</formula>
    </cfRule>
    <cfRule type="cellIs" dxfId="1030" priority="23747" operator="equal">
      <formula>"d"</formula>
    </cfRule>
    <cfRule type="cellIs" dxfId="1029" priority="23748" operator="equal">
      <formula>"r"</formula>
    </cfRule>
  </conditionalFormatting>
  <conditionalFormatting sqref="AX31:BA31">
    <cfRule type="expression" dxfId="1028" priority="23743">
      <formula>$BX31="a"</formula>
    </cfRule>
    <cfRule type="expression" dxfId="1027" priority="23744">
      <formula>$BX31="d"</formula>
    </cfRule>
    <cfRule type="expression" dxfId="1026" priority="23745">
      <formula>$BX31="r"</formula>
    </cfRule>
  </conditionalFormatting>
  <conditionalFormatting sqref="BX46">
    <cfRule type="cellIs" dxfId="1025" priority="23734" operator="equal">
      <formula>"a"</formula>
    </cfRule>
    <cfRule type="cellIs" dxfId="1024" priority="23735" operator="equal">
      <formula>"d"</formula>
    </cfRule>
    <cfRule type="cellIs" dxfId="1023" priority="23736" operator="equal">
      <formula>"r"</formula>
    </cfRule>
  </conditionalFormatting>
  <conditionalFormatting sqref="BX47">
    <cfRule type="cellIs" dxfId="1022" priority="23728" operator="equal">
      <formula>"a"</formula>
    </cfRule>
    <cfRule type="cellIs" dxfId="1021" priority="23729" operator="equal">
      <formula>"d"</formula>
    </cfRule>
    <cfRule type="cellIs" dxfId="1020" priority="23730" operator="equal">
      <formula>"r"</formula>
    </cfRule>
  </conditionalFormatting>
  <conditionalFormatting sqref="AX47:BA47">
    <cfRule type="expression" dxfId="1019" priority="23725">
      <formula>$BX47="a"</formula>
    </cfRule>
    <cfRule type="expression" dxfId="1018" priority="23726">
      <formula>$BX47="d"</formula>
    </cfRule>
    <cfRule type="expression" dxfId="1017" priority="23727">
      <formula>$BX47="r"</formula>
    </cfRule>
  </conditionalFormatting>
  <conditionalFormatting sqref="S12:AA12">
    <cfRule type="expression" dxfId="1016" priority="23167">
      <formula>$BX12="a"</formula>
    </cfRule>
    <cfRule type="expression" dxfId="1015" priority="23168">
      <formula>$BX12="d"</formula>
    </cfRule>
    <cfRule type="expression" dxfId="1014" priority="23169">
      <formula>$BX12="r"</formula>
    </cfRule>
  </conditionalFormatting>
  <conditionalFormatting sqref="Z22:AA22">
    <cfRule type="expression" dxfId="1013" priority="23164">
      <formula>$BX22="a"</formula>
    </cfRule>
    <cfRule type="expression" dxfId="1012" priority="23165">
      <formula>$BX22="d"</formula>
    </cfRule>
    <cfRule type="expression" dxfId="1011" priority="23166">
      <formula>$BX22="r"</formula>
    </cfRule>
  </conditionalFormatting>
  <conditionalFormatting sqref="R21:X21">
    <cfRule type="expression" dxfId="1010" priority="23158">
      <formula>$BX21="a"</formula>
    </cfRule>
    <cfRule type="expression" dxfId="1009" priority="23159">
      <formula>$BX21="d"</formula>
    </cfRule>
    <cfRule type="expression" dxfId="1008" priority="23160">
      <formula>$BX21="r"</formula>
    </cfRule>
  </conditionalFormatting>
  <conditionalFormatting sqref="S22:Y22">
    <cfRule type="expression" dxfId="1007" priority="23155">
      <formula>$BX22="a"</formula>
    </cfRule>
    <cfRule type="expression" dxfId="1006" priority="23156">
      <formula>$BX22="d"</formula>
    </cfRule>
    <cfRule type="expression" dxfId="1005" priority="23157">
      <formula>$BX22="r"</formula>
    </cfRule>
  </conditionalFormatting>
  <conditionalFormatting sqref="R47:X47">
    <cfRule type="expression" dxfId="1004" priority="23149">
      <formula>$BX47="a"</formula>
    </cfRule>
    <cfRule type="expression" dxfId="1003" priority="23150">
      <formula>$BX47="d"</formula>
    </cfRule>
    <cfRule type="expression" dxfId="1002" priority="23151">
      <formula>$BX47="r"</formula>
    </cfRule>
  </conditionalFormatting>
  <conditionalFormatting sqref="C105">
    <cfRule type="expression" dxfId="1001" priority="22984">
      <formula>$BX105="a"</formula>
    </cfRule>
    <cfRule type="expression" dxfId="1000" priority="22985">
      <formula>$BX105="d"</formula>
    </cfRule>
    <cfRule type="expression" dxfId="999" priority="22986">
      <formula>$BX105="r"</formula>
    </cfRule>
  </conditionalFormatting>
  <conditionalFormatting sqref="C124">
    <cfRule type="expression" dxfId="998" priority="22936">
      <formula>$BX124="a"</formula>
    </cfRule>
    <cfRule type="expression" dxfId="997" priority="22937">
      <formula>$BX124="d"</formula>
    </cfRule>
    <cfRule type="expression" dxfId="996" priority="22938">
      <formula>$BX124="r"</formula>
    </cfRule>
  </conditionalFormatting>
  <conditionalFormatting sqref="BX114:BX116 BX123:BX126 BX128 BX118">
    <cfRule type="cellIs" dxfId="995" priority="23032" operator="equal">
      <formula>"a"</formula>
    </cfRule>
    <cfRule type="cellIs" dxfId="994" priority="23033" operator="equal">
      <formula>"d"</formula>
    </cfRule>
    <cfRule type="cellIs" dxfId="993" priority="23034" operator="equal">
      <formula>"r"</formula>
    </cfRule>
  </conditionalFormatting>
  <conditionalFormatting sqref="C114:G116">
    <cfRule type="expression" dxfId="992" priority="23035">
      <formula>$BX114="a"</formula>
    </cfRule>
    <cfRule type="expression" dxfId="991" priority="23036">
      <formula>$BX114="d"</formula>
    </cfRule>
    <cfRule type="expression" dxfId="990" priority="23037">
      <formula>$BX114="r"</formula>
    </cfRule>
  </conditionalFormatting>
  <conditionalFormatting sqref="BX110">
    <cfRule type="cellIs" dxfId="989" priority="23026" operator="equal">
      <formula>"a"</formula>
    </cfRule>
    <cfRule type="cellIs" dxfId="988" priority="23027" operator="equal">
      <formula>"d"</formula>
    </cfRule>
    <cfRule type="cellIs" dxfId="987" priority="23028" operator="equal">
      <formula>"r"</formula>
    </cfRule>
  </conditionalFormatting>
  <conditionalFormatting sqref="Q104:BW104">
    <cfRule type="expression" dxfId="986" priority="23029">
      <formula>$BX104="a"</formula>
    </cfRule>
    <cfRule type="expression" dxfId="985" priority="23030">
      <formula>$BX104="d"</formula>
    </cfRule>
    <cfRule type="expression" dxfId="984" priority="23031">
      <formula>$BX104="r"</formula>
    </cfRule>
  </conditionalFormatting>
  <conditionalFormatting sqref="Q90:BW90">
    <cfRule type="expression" dxfId="983" priority="23023">
      <formula>$BX90="a"</formula>
    </cfRule>
    <cfRule type="expression" dxfId="982" priority="23024">
      <formula>$BX90="d"</formula>
    </cfRule>
    <cfRule type="expression" dxfId="981" priority="23025">
      <formula>$BX90="r"</formula>
    </cfRule>
  </conditionalFormatting>
  <conditionalFormatting sqref="H104">
    <cfRule type="expression" dxfId="980" priority="23017">
      <formula>$BX104="a"</formula>
    </cfRule>
    <cfRule type="expression" dxfId="979" priority="23018">
      <formula>$BX104="d"</formula>
    </cfRule>
    <cfRule type="expression" dxfId="978" priority="23019">
      <formula>$BX104="r"</formula>
    </cfRule>
  </conditionalFormatting>
  <conditionalFormatting sqref="E104:G104">
    <cfRule type="expression" dxfId="977" priority="23014">
      <formula>$BX104="a"</formula>
    </cfRule>
    <cfRule type="expression" dxfId="976" priority="23015">
      <formula>$BX104="d"</formula>
    </cfRule>
    <cfRule type="expression" dxfId="975" priority="23016">
      <formula>$BX104="r"</formula>
    </cfRule>
  </conditionalFormatting>
  <conditionalFormatting sqref="D104">
    <cfRule type="expression" dxfId="974" priority="23011">
      <formula>$BX104="a"</formula>
    </cfRule>
    <cfRule type="expression" dxfId="973" priority="23012">
      <formula>$BX104="d"</formula>
    </cfRule>
    <cfRule type="expression" dxfId="972" priority="23013">
      <formula>$BX104="r"</formula>
    </cfRule>
  </conditionalFormatting>
  <conditionalFormatting sqref="C104">
    <cfRule type="expression" dxfId="971" priority="23008">
      <formula>$BX104="a"</formula>
    </cfRule>
    <cfRule type="expression" dxfId="970" priority="23009">
      <formula>$BX104="d"</formula>
    </cfRule>
    <cfRule type="expression" dxfId="969" priority="23010">
      <formula>$BX104="r"</formula>
    </cfRule>
  </conditionalFormatting>
  <conditionalFormatting sqref="E106:H106">
    <cfRule type="expression" dxfId="968" priority="23005">
      <formula>$BX106="a"</formula>
    </cfRule>
    <cfRule type="expression" dxfId="967" priority="23006">
      <formula>$BX106="d"</formula>
    </cfRule>
    <cfRule type="expression" dxfId="966" priority="23007">
      <formula>$BX106="r"</formula>
    </cfRule>
  </conditionalFormatting>
  <conditionalFormatting sqref="H105">
    <cfRule type="expression" dxfId="965" priority="23002">
      <formula>$BX105="a"</formula>
    </cfRule>
    <cfRule type="expression" dxfId="964" priority="23003">
      <formula>$BX105="d"</formula>
    </cfRule>
    <cfRule type="expression" dxfId="963" priority="23004">
      <formula>$BX105="r"</formula>
    </cfRule>
  </conditionalFormatting>
  <conditionalFormatting sqref="E107:G107">
    <cfRule type="expression" dxfId="962" priority="22990">
      <formula>$BX107="a"</formula>
    </cfRule>
    <cfRule type="expression" dxfId="961" priority="22991">
      <formula>$BX107="d"</formula>
    </cfRule>
    <cfRule type="expression" dxfId="960" priority="22992">
      <formula>$BX107="r"</formula>
    </cfRule>
  </conditionalFormatting>
  <conditionalFormatting sqref="D106">
    <cfRule type="expression" dxfId="959" priority="22999">
      <formula>$BX106="a"</formula>
    </cfRule>
    <cfRule type="expression" dxfId="958" priority="23000">
      <formula>$BX106="d"</formula>
    </cfRule>
    <cfRule type="expression" dxfId="957" priority="23001">
      <formula>$BX106="r"</formula>
    </cfRule>
  </conditionalFormatting>
  <conditionalFormatting sqref="E105:G105">
    <cfRule type="expression" dxfId="956" priority="22996">
      <formula>$BX105="a"</formula>
    </cfRule>
    <cfRule type="expression" dxfId="955" priority="22997">
      <formula>$BX105="d"</formula>
    </cfRule>
    <cfRule type="expression" dxfId="954" priority="22998">
      <formula>$BX105="r"</formula>
    </cfRule>
  </conditionalFormatting>
  <conditionalFormatting sqref="D105">
    <cfRule type="expression" dxfId="953" priority="22993">
      <formula>$BX105="a"</formula>
    </cfRule>
    <cfRule type="expression" dxfId="952" priority="22994">
      <formula>$BX105="d"</formula>
    </cfRule>
    <cfRule type="expression" dxfId="951" priority="22995">
      <formula>$BX105="r"</formula>
    </cfRule>
  </conditionalFormatting>
  <conditionalFormatting sqref="D107">
    <cfRule type="expression" dxfId="950" priority="22987">
      <formula>$BX107="a"</formula>
    </cfRule>
    <cfRule type="expression" dxfId="949" priority="22988">
      <formula>$BX107="d"</formula>
    </cfRule>
    <cfRule type="expression" dxfId="948" priority="22989">
      <formula>$BX107="r"</formula>
    </cfRule>
  </conditionalFormatting>
  <conditionalFormatting sqref="H121">
    <cfRule type="expression" dxfId="947" priority="22924">
      <formula>$BX121="a"</formula>
    </cfRule>
    <cfRule type="expression" dxfId="946" priority="22925">
      <formula>$BX121="d"</formula>
    </cfRule>
    <cfRule type="expression" dxfId="945" priority="22926">
      <formula>$BX121="r"</formula>
    </cfRule>
  </conditionalFormatting>
  <conditionalFormatting sqref="BX108:BX109">
    <cfRule type="cellIs" dxfId="944" priority="22978" operator="equal">
      <formula>"a"</formula>
    </cfRule>
    <cfRule type="cellIs" dxfId="943" priority="22979" operator="equal">
      <formula>"d"</formula>
    </cfRule>
    <cfRule type="cellIs" dxfId="942" priority="22980" operator="equal">
      <formula>"r"</formula>
    </cfRule>
  </conditionalFormatting>
  <conditionalFormatting sqref="Q108:BW108">
    <cfRule type="expression" dxfId="941" priority="22981">
      <formula>$BX108="a"</formula>
    </cfRule>
    <cfRule type="expression" dxfId="940" priority="22982">
      <formula>$BX108="d"</formula>
    </cfRule>
    <cfRule type="expression" dxfId="939" priority="22983">
      <formula>$BX108="r"</formula>
    </cfRule>
  </conditionalFormatting>
  <conditionalFormatting sqref="H108">
    <cfRule type="expression" dxfId="938" priority="22975">
      <formula>$BX108="a"</formula>
    </cfRule>
    <cfRule type="expression" dxfId="937" priority="22976">
      <formula>$BX108="d"</formula>
    </cfRule>
    <cfRule type="expression" dxfId="936" priority="22977">
      <formula>$BX108="r"</formula>
    </cfRule>
  </conditionalFormatting>
  <conditionalFormatting sqref="H109">
    <cfRule type="expression" dxfId="935" priority="22972">
      <formula>$BX109="a"</formula>
    </cfRule>
    <cfRule type="expression" dxfId="934" priority="22973">
      <formula>$BX109="d"</formula>
    </cfRule>
    <cfRule type="expression" dxfId="933" priority="22974">
      <formula>$BX109="r"</formula>
    </cfRule>
  </conditionalFormatting>
  <conditionalFormatting sqref="H122">
    <cfRule type="expression" dxfId="932" priority="22912">
      <formula>$BX122="a"</formula>
    </cfRule>
    <cfRule type="expression" dxfId="931" priority="22913">
      <formula>$BX122="d"</formula>
    </cfRule>
    <cfRule type="expression" dxfId="930" priority="22914">
      <formula>$BX122="r"</formula>
    </cfRule>
  </conditionalFormatting>
  <conditionalFormatting sqref="H123">
    <cfRule type="expression" dxfId="929" priority="22969">
      <formula>$BX123="a"</formula>
    </cfRule>
    <cfRule type="expression" dxfId="928" priority="22970">
      <formula>$BX123="d"</formula>
    </cfRule>
    <cfRule type="expression" dxfId="927" priority="22971">
      <formula>$BX123="r"</formula>
    </cfRule>
  </conditionalFormatting>
  <conditionalFormatting sqref="E123:G123">
    <cfRule type="expression" dxfId="926" priority="22966">
      <formula>$BX123="a"</formula>
    </cfRule>
    <cfRule type="expression" dxfId="925" priority="22967">
      <formula>$BX123="d"</formula>
    </cfRule>
    <cfRule type="expression" dxfId="924" priority="22968">
      <formula>$BX123="r"</formula>
    </cfRule>
  </conditionalFormatting>
  <conditionalFormatting sqref="D123">
    <cfRule type="expression" dxfId="923" priority="22963">
      <formula>$BX123="a"</formula>
    </cfRule>
    <cfRule type="expression" dxfId="922" priority="22964">
      <formula>$BX123="d"</formula>
    </cfRule>
    <cfRule type="expression" dxfId="921" priority="22965">
      <formula>$BX123="r"</formula>
    </cfRule>
  </conditionalFormatting>
  <conditionalFormatting sqref="C123">
    <cfRule type="expression" dxfId="920" priority="22960">
      <formula>$BX123="a"</formula>
    </cfRule>
    <cfRule type="expression" dxfId="919" priority="22961">
      <formula>$BX123="d"</formula>
    </cfRule>
    <cfRule type="expression" dxfId="918" priority="22962">
      <formula>$BX123="r"</formula>
    </cfRule>
  </conditionalFormatting>
  <conditionalFormatting sqref="E125:H125">
    <cfRule type="expression" dxfId="917" priority="22957">
      <formula>$BX125="a"</formula>
    </cfRule>
    <cfRule type="expression" dxfId="916" priority="22958">
      <formula>$BX125="d"</formula>
    </cfRule>
    <cfRule type="expression" dxfId="915" priority="22959">
      <formula>$BX125="r"</formula>
    </cfRule>
  </conditionalFormatting>
  <conditionalFormatting sqref="H124">
    <cfRule type="expression" dxfId="914" priority="22954">
      <formula>$BX124="a"</formula>
    </cfRule>
    <cfRule type="expression" dxfId="913" priority="22955">
      <formula>$BX124="d"</formula>
    </cfRule>
    <cfRule type="expression" dxfId="912" priority="22956">
      <formula>$BX124="r"</formula>
    </cfRule>
  </conditionalFormatting>
  <conditionalFormatting sqref="E126:G126">
    <cfRule type="expression" dxfId="911" priority="22942">
      <formula>$BX126="a"</formula>
    </cfRule>
    <cfRule type="expression" dxfId="910" priority="22943">
      <formula>$BX126="d"</formula>
    </cfRule>
    <cfRule type="expression" dxfId="909" priority="22944">
      <formula>$BX126="r"</formula>
    </cfRule>
  </conditionalFormatting>
  <conditionalFormatting sqref="D125">
    <cfRule type="expression" dxfId="908" priority="22951">
      <formula>$BX125="a"</formula>
    </cfRule>
    <cfRule type="expression" dxfId="907" priority="22952">
      <formula>$BX125="d"</formula>
    </cfRule>
    <cfRule type="expression" dxfId="906" priority="22953">
      <formula>$BX125="r"</formula>
    </cfRule>
  </conditionalFormatting>
  <conditionalFormatting sqref="E124:G124">
    <cfRule type="expression" dxfId="905" priority="22948">
      <formula>$BX124="a"</formula>
    </cfRule>
    <cfRule type="expression" dxfId="904" priority="22949">
      <formula>$BX124="d"</formula>
    </cfRule>
    <cfRule type="expression" dxfId="903" priority="22950">
      <formula>$BX124="r"</formula>
    </cfRule>
  </conditionalFormatting>
  <conditionalFormatting sqref="D124">
    <cfRule type="expression" dxfId="902" priority="22945">
      <formula>$BX124="a"</formula>
    </cfRule>
    <cfRule type="expression" dxfId="901" priority="22946">
      <formula>$BX124="d"</formula>
    </cfRule>
    <cfRule type="expression" dxfId="900" priority="22947">
      <formula>$BX124="r"</formula>
    </cfRule>
  </conditionalFormatting>
  <conditionalFormatting sqref="D126">
    <cfRule type="expression" dxfId="899" priority="22939">
      <formula>$BX126="a"</formula>
    </cfRule>
    <cfRule type="expression" dxfId="898" priority="22940">
      <formula>$BX126="d"</formula>
    </cfRule>
    <cfRule type="expression" dxfId="897" priority="22941">
      <formula>$BX126="r"</formula>
    </cfRule>
  </conditionalFormatting>
  <conditionalFormatting sqref="BX121">
    <cfRule type="cellIs" dxfId="896" priority="22930" operator="equal">
      <formula>"a"</formula>
    </cfRule>
    <cfRule type="cellIs" dxfId="895" priority="22931" operator="equal">
      <formula>"d"</formula>
    </cfRule>
    <cfRule type="cellIs" dxfId="894" priority="22932" operator="equal">
      <formula>"r"</formula>
    </cfRule>
  </conditionalFormatting>
  <conditionalFormatting sqref="C121:G121">
    <cfRule type="expression" dxfId="893" priority="22933">
      <formula>$BX121="a"</formula>
    </cfRule>
    <cfRule type="expression" dxfId="892" priority="22934">
      <formula>$BX121="d"</formula>
    </cfRule>
    <cfRule type="expression" dxfId="891" priority="22935">
      <formula>$BX121="r"</formula>
    </cfRule>
  </conditionalFormatting>
  <conditionalFormatting sqref="B121">
    <cfRule type="expression" dxfId="890" priority="22927">
      <formula>$BX121="a"</formula>
    </cfRule>
    <cfRule type="expression" dxfId="889" priority="22928">
      <formula>$BX121="d"</formula>
    </cfRule>
    <cfRule type="expression" dxfId="888" priority="22929">
      <formula>$BX121="r"</formula>
    </cfRule>
  </conditionalFormatting>
  <conditionalFormatting sqref="H127">
    <cfRule type="expression" dxfId="887" priority="22900">
      <formula>$BX127="a"</formula>
    </cfRule>
    <cfRule type="expression" dxfId="886" priority="22901">
      <formula>$BX127="d"</formula>
    </cfRule>
    <cfRule type="expression" dxfId="885" priority="22902">
      <formula>$BX127="r"</formula>
    </cfRule>
  </conditionalFormatting>
  <conditionalFormatting sqref="H145">
    <cfRule type="expression" dxfId="884" priority="22882">
      <formula>$BX145="a"</formula>
    </cfRule>
    <cfRule type="expression" dxfId="883" priority="22883">
      <formula>$BX145="d"</formula>
    </cfRule>
    <cfRule type="expression" dxfId="882" priority="22884">
      <formula>$BX145="r"</formula>
    </cfRule>
  </conditionalFormatting>
  <conditionalFormatting sqref="BX122">
    <cfRule type="cellIs" dxfId="881" priority="22918" operator="equal">
      <formula>"a"</formula>
    </cfRule>
    <cfRule type="cellIs" dxfId="880" priority="22919" operator="equal">
      <formula>"d"</formula>
    </cfRule>
    <cfRule type="cellIs" dxfId="879" priority="22920" operator="equal">
      <formula>"r"</formula>
    </cfRule>
  </conditionalFormatting>
  <conditionalFormatting sqref="C122:G122">
    <cfRule type="expression" dxfId="878" priority="22921">
      <formula>$BX122="a"</formula>
    </cfRule>
    <cfRule type="expression" dxfId="877" priority="22922">
      <formula>$BX122="d"</formula>
    </cfRule>
    <cfRule type="expression" dxfId="876" priority="22923">
      <formula>$BX122="r"</formula>
    </cfRule>
  </conditionalFormatting>
  <conditionalFormatting sqref="B122">
    <cfRule type="expression" dxfId="875" priority="22915">
      <formula>$BX122="a"</formula>
    </cfRule>
    <cfRule type="expression" dxfId="874" priority="22916">
      <formula>$BX122="d"</formula>
    </cfRule>
    <cfRule type="expression" dxfId="873" priority="22917">
      <formula>$BX122="r"</formula>
    </cfRule>
  </conditionalFormatting>
  <conditionalFormatting sqref="BX127">
    <cfRule type="cellIs" dxfId="872" priority="22906" operator="equal">
      <formula>"a"</formula>
    </cfRule>
    <cfRule type="cellIs" dxfId="871" priority="22907" operator="equal">
      <formula>"d"</formula>
    </cfRule>
    <cfRule type="cellIs" dxfId="870" priority="22908" operator="equal">
      <formula>"r"</formula>
    </cfRule>
  </conditionalFormatting>
  <conditionalFormatting sqref="C127:G127">
    <cfRule type="expression" dxfId="869" priority="22909">
      <formula>$BX127="a"</formula>
    </cfRule>
    <cfRule type="expression" dxfId="868" priority="22910">
      <formula>$BX127="d"</formula>
    </cfRule>
    <cfRule type="expression" dxfId="867" priority="22911">
      <formula>$BX127="r"</formula>
    </cfRule>
  </conditionalFormatting>
  <conditionalFormatting sqref="B127">
    <cfRule type="expression" dxfId="866" priority="22903">
      <formula>$BX127="a"</formula>
    </cfRule>
    <cfRule type="expression" dxfId="865" priority="22904">
      <formula>$BX127="d"</formula>
    </cfRule>
    <cfRule type="expression" dxfId="864" priority="22905">
      <formula>$BX127="r"</formula>
    </cfRule>
  </conditionalFormatting>
  <conditionalFormatting sqref="BX143:BX145 BX139:BX140">
    <cfRule type="cellIs" dxfId="863" priority="22894" operator="equal">
      <formula>"a"</formula>
    </cfRule>
    <cfRule type="cellIs" dxfId="862" priority="22895" operator="equal">
      <formula>"d"</formula>
    </cfRule>
    <cfRule type="cellIs" dxfId="861" priority="22896" operator="equal">
      <formula>"r"</formula>
    </cfRule>
  </conditionalFormatting>
  <conditionalFormatting sqref="H144">
    <cfRule type="expression" dxfId="860" priority="22888">
      <formula>$BX144="a"</formula>
    </cfRule>
    <cfRule type="expression" dxfId="859" priority="22889">
      <formula>$BX144="d"</formula>
    </cfRule>
    <cfRule type="expression" dxfId="858" priority="22890">
      <formula>$BX144="r"</formula>
    </cfRule>
  </conditionalFormatting>
  <conditionalFormatting sqref="BX141">
    <cfRule type="cellIs" dxfId="857" priority="22876" operator="equal">
      <formula>"a"</formula>
    </cfRule>
    <cfRule type="cellIs" dxfId="856" priority="22877" operator="equal">
      <formula>"d"</formula>
    </cfRule>
    <cfRule type="cellIs" dxfId="855" priority="22878" operator="equal">
      <formula>"r"</formula>
    </cfRule>
  </conditionalFormatting>
  <conditionalFormatting sqref="I141">
    <cfRule type="expression" dxfId="854" priority="22879">
      <formula>$BX141="a"</formula>
    </cfRule>
    <cfRule type="expression" dxfId="853" priority="22880">
      <formula>$BX141="d"</formula>
    </cfRule>
    <cfRule type="expression" dxfId="852" priority="22881">
      <formula>$BX141="r"</formula>
    </cfRule>
  </conditionalFormatting>
  <conditionalFormatting sqref="H141">
    <cfRule type="expression" dxfId="851" priority="22870">
      <formula>$BX141="a"</formula>
    </cfRule>
    <cfRule type="expression" dxfId="850" priority="22871">
      <formula>$BX141="d"</formula>
    </cfRule>
    <cfRule type="expression" dxfId="849" priority="22872">
      <formula>$BX141="r"</formula>
    </cfRule>
  </conditionalFormatting>
  <conditionalFormatting sqref="E141:G141">
    <cfRule type="expression" dxfId="848" priority="22867">
      <formula>$BX141="a"</formula>
    </cfRule>
    <cfRule type="expression" dxfId="847" priority="22868">
      <formula>$BX141="d"</formula>
    </cfRule>
    <cfRule type="expression" dxfId="846" priority="22869">
      <formula>$BX141="r"</formula>
    </cfRule>
  </conditionalFormatting>
  <conditionalFormatting sqref="D141">
    <cfRule type="expression" dxfId="845" priority="22864">
      <formula>$BX141="a"</formula>
    </cfRule>
    <cfRule type="expression" dxfId="844" priority="22865">
      <formula>$BX141="d"</formula>
    </cfRule>
    <cfRule type="expression" dxfId="843" priority="22866">
      <formula>$BX141="r"</formula>
    </cfRule>
  </conditionalFormatting>
  <conditionalFormatting sqref="BA11">
    <cfRule type="expression" dxfId="842" priority="22300">
      <formula>$BX10="a"</formula>
    </cfRule>
    <cfRule type="expression" dxfId="841" priority="22301">
      <formula>$BX10="d"</formula>
    </cfRule>
    <cfRule type="expression" dxfId="840" priority="22302">
      <formula>$BX10="r"</formula>
    </cfRule>
  </conditionalFormatting>
  <conditionalFormatting sqref="BX17">
    <cfRule type="cellIs" dxfId="839" priority="21910" operator="equal">
      <formula>"a"</formula>
    </cfRule>
    <cfRule type="cellIs" dxfId="838" priority="21911" operator="equal">
      <formula>"d"</formula>
    </cfRule>
    <cfRule type="cellIs" dxfId="837" priority="21912" operator="equal">
      <formula>"r"</formula>
    </cfRule>
  </conditionalFormatting>
  <conditionalFormatting sqref="BX16">
    <cfRule type="cellIs" dxfId="836" priority="21877" operator="equal">
      <formula>"a"</formula>
    </cfRule>
    <cfRule type="cellIs" dxfId="835" priority="21878" operator="equal">
      <formula>"d"</formula>
    </cfRule>
    <cfRule type="cellIs" dxfId="834" priority="21879" operator="equal">
      <formula>"r"</formula>
    </cfRule>
  </conditionalFormatting>
  <conditionalFormatting sqref="BX23">
    <cfRule type="cellIs" dxfId="833" priority="21754" operator="equal">
      <formula>"a"</formula>
    </cfRule>
    <cfRule type="cellIs" dxfId="832" priority="21755" operator="equal">
      <formula>"d"</formula>
    </cfRule>
    <cfRule type="cellIs" dxfId="831" priority="21756" operator="equal">
      <formula>"r"</formula>
    </cfRule>
  </conditionalFormatting>
  <conditionalFormatting sqref="B23">
    <cfRule type="expression" dxfId="830" priority="21757">
      <formula>$BX23="a"</formula>
    </cfRule>
    <cfRule type="expression" dxfId="829" priority="21758">
      <formula>$BX23="d"</formula>
    </cfRule>
    <cfRule type="expression" dxfId="828" priority="21759">
      <formula>$BX23="r"</formula>
    </cfRule>
  </conditionalFormatting>
  <conditionalFormatting sqref="H23">
    <cfRule type="expression" dxfId="827" priority="21751">
      <formula>$BX23="a"</formula>
    </cfRule>
    <cfRule type="expression" dxfId="826" priority="21752">
      <formula>$BX23="d"</formula>
    </cfRule>
    <cfRule type="expression" dxfId="825" priority="21753">
      <formula>$BX23="r"</formula>
    </cfRule>
  </conditionalFormatting>
  <conditionalFormatting sqref="BX24">
    <cfRule type="cellIs" dxfId="824" priority="21745" operator="equal">
      <formula>"a"</formula>
    </cfRule>
    <cfRule type="cellIs" dxfId="823" priority="21746" operator="equal">
      <formula>"d"</formula>
    </cfRule>
    <cfRule type="cellIs" dxfId="822" priority="21747" operator="equal">
      <formula>"r"</formula>
    </cfRule>
  </conditionalFormatting>
  <conditionalFormatting sqref="B24">
    <cfRule type="expression" dxfId="821" priority="21748">
      <formula>$BX24="a"</formula>
    </cfRule>
    <cfRule type="expression" dxfId="820" priority="21749">
      <formula>$BX24="d"</formula>
    </cfRule>
    <cfRule type="expression" dxfId="819" priority="21750">
      <formula>$BX24="r"</formula>
    </cfRule>
  </conditionalFormatting>
  <conditionalFormatting sqref="H24">
    <cfRule type="expression" dxfId="818" priority="21742">
      <formula>$BX24="a"</formula>
    </cfRule>
    <cfRule type="expression" dxfId="817" priority="21743">
      <formula>$BX24="d"</formula>
    </cfRule>
    <cfRule type="expression" dxfId="816" priority="21744">
      <formula>$BX24="r"</formula>
    </cfRule>
  </conditionalFormatting>
  <conditionalFormatting sqref="AL89">
    <cfRule type="expression" dxfId="815" priority="21721">
      <formula>$BX89="a"</formula>
    </cfRule>
    <cfRule type="expression" dxfId="814" priority="21722">
      <formula>$BX89="d"</formula>
    </cfRule>
    <cfRule type="expression" dxfId="813" priority="21723">
      <formula>$BX89="r"</formula>
    </cfRule>
  </conditionalFormatting>
  <conditionalFormatting sqref="AM89">
    <cfRule type="expression" dxfId="812" priority="21718">
      <formula>$BX89="a"</formula>
    </cfRule>
    <cfRule type="expression" dxfId="811" priority="21719">
      <formula>$BX89="d"</formula>
    </cfRule>
    <cfRule type="expression" dxfId="810" priority="21720">
      <formula>$BX89="r"</formula>
    </cfRule>
  </conditionalFormatting>
  <conditionalFormatting sqref="S91:Y91">
    <cfRule type="expression" dxfId="809" priority="21709">
      <formula>$BX91="a"</formula>
    </cfRule>
    <cfRule type="expression" dxfId="808" priority="21710">
      <formula>$BX91="d"</formula>
    </cfRule>
    <cfRule type="expression" dxfId="807" priority="21711">
      <formula>$BX91="r"</formula>
    </cfRule>
  </conditionalFormatting>
  <conditionalFormatting sqref="Q92">
    <cfRule type="expression" dxfId="806" priority="21703">
      <formula>$BX92="a"</formula>
    </cfRule>
    <cfRule type="expression" dxfId="805" priority="21704">
      <formula>$BX92="d"</formula>
    </cfRule>
    <cfRule type="expression" dxfId="804" priority="21705">
      <formula>$BX92="r"</formula>
    </cfRule>
  </conditionalFormatting>
  <conditionalFormatting sqref="BX96">
    <cfRule type="cellIs" dxfId="803" priority="21697" operator="equal">
      <formula>"a"</formula>
    </cfRule>
    <cfRule type="cellIs" dxfId="802" priority="21698" operator="equal">
      <formula>"d"</formula>
    </cfRule>
    <cfRule type="cellIs" dxfId="801" priority="21699" operator="equal">
      <formula>"r"</formula>
    </cfRule>
  </conditionalFormatting>
  <conditionalFormatting sqref="B96:G96">
    <cfRule type="expression" dxfId="800" priority="21694">
      <formula>$BX96="a"</formula>
    </cfRule>
    <cfRule type="expression" dxfId="799" priority="21695">
      <formula>$BX96="d"</formula>
    </cfRule>
    <cfRule type="expression" dxfId="798" priority="21696">
      <formula>$BX96="r"</formula>
    </cfRule>
  </conditionalFormatting>
  <conditionalFormatting sqref="H96">
    <cfRule type="expression" dxfId="797" priority="21691">
      <formula>$BX96="a"</formula>
    </cfRule>
    <cfRule type="expression" dxfId="796" priority="21692">
      <formula>$BX96="d"</formula>
    </cfRule>
    <cfRule type="expression" dxfId="795" priority="21693">
      <formula>$BX96="r"</formula>
    </cfRule>
  </conditionalFormatting>
  <conditionalFormatting sqref="K96:L96">
    <cfRule type="expression" dxfId="794" priority="21688">
      <formula>$BX96="a"</formula>
    </cfRule>
    <cfRule type="expression" dxfId="793" priority="21689">
      <formula>$BX96="d"</formula>
    </cfRule>
    <cfRule type="expression" dxfId="792" priority="21690">
      <formula>$BX96="r"</formula>
    </cfRule>
  </conditionalFormatting>
  <conditionalFormatting sqref="Q96:AK96">
    <cfRule type="expression" dxfId="791" priority="21685">
      <formula>$BX96="a"</formula>
    </cfRule>
    <cfRule type="expression" dxfId="790" priority="21686">
      <formula>$BX96="d"</formula>
    </cfRule>
    <cfRule type="expression" dxfId="789" priority="21687">
      <formula>$BX96="r"</formula>
    </cfRule>
  </conditionalFormatting>
  <conditionalFormatting sqref="AL96">
    <cfRule type="expression" dxfId="788" priority="21682">
      <formula>$BX96="a"</formula>
    </cfRule>
    <cfRule type="expression" dxfId="787" priority="21683">
      <formula>$BX96="d"</formula>
    </cfRule>
    <cfRule type="expression" dxfId="786" priority="21684">
      <formula>$BX96="r"</formula>
    </cfRule>
  </conditionalFormatting>
  <conditionalFormatting sqref="AM96">
    <cfRule type="expression" dxfId="785" priority="21679">
      <formula>$BX96="a"</formula>
    </cfRule>
    <cfRule type="expression" dxfId="784" priority="21680">
      <formula>$BX96="d"</formula>
    </cfRule>
    <cfRule type="expression" dxfId="783" priority="21681">
      <formula>$BX96="r"</formula>
    </cfRule>
  </conditionalFormatting>
  <conditionalFormatting sqref="L97">
    <cfRule type="expression" dxfId="782" priority="21676">
      <formula>$BX97="a"</formula>
    </cfRule>
    <cfRule type="expression" dxfId="781" priority="21677">
      <formula>$BX97="d"</formula>
    </cfRule>
    <cfRule type="expression" dxfId="780" priority="21678">
      <formula>$BX97="r"</formula>
    </cfRule>
  </conditionalFormatting>
  <conditionalFormatting sqref="Q97:AK97">
    <cfRule type="expression" dxfId="779" priority="21673">
      <formula>$BX97="a"</formula>
    </cfRule>
    <cfRule type="expression" dxfId="778" priority="21674">
      <formula>$BX97="d"</formula>
    </cfRule>
    <cfRule type="expression" dxfId="777" priority="21675">
      <formula>$BX97="r"</formula>
    </cfRule>
  </conditionalFormatting>
  <conditionalFormatting sqref="AL97">
    <cfRule type="expression" dxfId="776" priority="21670">
      <formula>$BX97="a"</formula>
    </cfRule>
    <cfRule type="expression" dxfId="775" priority="21671">
      <formula>$BX97="d"</formula>
    </cfRule>
    <cfRule type="expression" dxfId="774" priority="21672">
      <formula>$BX97="r"</formula>
    </cfRule>
  </conditionalFormatting>
  <conditionalFormatting sqref="AM97">
    <cfRule type="expression" dxfId="773" priority="21667">
      <formula>$BX97="a"</formula>
    </cfRule>
    <cfRule type="expression" dxfId="772" priority="21668">
      <formula>$BX97="d"</formula>
    </cfRule>
    <cfRule type="expression" dxfId="771" priority="21669">
      <formula>$BX97="r"</formula>
    </cfRule>
  </conditionalFormatting>
  <conditionalFormatting sqref="Q102:AK102">
    <cfRule type="expression" dxfId="770" priority="21652">
      <formula>$BX102="a"</formula>
    </cfRule>
    <cfRule type="expression" dxfId="769" priority="21653">
      <formula>$BX102="d"</formula>
    </cfRule>
    <cfRule type="expression" dxfId="768" priority="21654">
      <formula>$BX102="r"</formula>
    </cfRule>
  </conditionalFormatting>
  <conditionalFormatting sqref="AL102">
    <cfRule type="expression" dxfId="767" priority="21649">
      <formula>$BX102="a"</formula>
    </cfRule>
    <cfRule type="expression" dxfId="766" priority="21650">
      <formula>$BX102="d"</formula>
    </cfRule>
    <cfRule type="expression" dxfId="765" priority="21651">
      <formula>$BX102="r"</formula>
    </cfRule>
  </conditionalFormatting>
  <conditionalFormatting sqref="AM102">
    <cfRule type="expression" dxfId="764" priority="21646">
      <formula>$BX102="a"</formula>
    </cfRule>
    <cfRule type="expression" dxfId="763" priority="21647">
      <formula>$BX102="d"</formula>
    </cfRule>
    <cfRule type="expression" dxfId="762" priority="21648">
      <formula>$BX102="r"</formula>
    </cfRule>
  </conditionalFormatting>
  <conditionalFormatting sqref="Q103:AK103">
    <cfRule type="expression" dxfId="761" priority="21643">
      <formula>$BX103="a"</formula>
    </cfRule>
    <cfRule type="expression" dxfId="760" priority="21644">
      <formula>$BX103="d"</formula>
    </cfRule>
    <cfRule type="expression" dxfId="759" priority="21645">
      <formula>$BX103="r"</formula>
    </cfRule>
  </conditionalFormatting>
  <conditionalFormatting sqref="AL103">
    <cfRule type="expression" dxfId="758" priority="21640">
      <formula>$BX103="a"</formula>
    </cfRule>
    <cfRule type="expression" dxfId="757" priority="21641">
      <formula>$BX103="d"</formula>
    </cfRule>
    <cfRule type="expression" dxfId="756" priority="21642">
      <formula>$BX103="r"</formula>
    </cfRule>
  </conditionalFormatting>
  <conditionalFormatting sqref="AM103">
    <cfRule type="expression" dxfId="755" priority="21637">
      <formula>$BX103="a"</formula>
    </cfRule>
    <cfRule type="expression" dxfId="754" priority="21638">
      <formula>$BX103="d"</formula>
    </cfRule>
    <cfRule type="expression" dxfId="753" priority="21639">
      <formula>$BX103="r"</formula>
    </cfRule>
  </conditionalFormatting>
  <conditionalFormatting sqref="S107:U107">
    <cfRule type="expression" dxfId="752" priority="21625">
      <formula>$BX107="a"</formula>
    </cfRule>
    <cfRule type="expression" dxfId="751" priority="21626">
      <formula>$BX107="d"</formula>
    </cfRule>
    <cfRule type="expression" dxfId="750" priority="21627">
      <formula>$BX107="r"</formula>
    </cfRule>
  </conditionalFormatting>
  <conditionalFormatting sqref="Q105:R107">
    <cfRule type="expression" dxfId="749" priority="21634">
      <formula>$BX105="a"</formula>
    </cfRule>
    <cfRule type="expression" dxfId="748" priority="21635">
      <formula>$BX105="d"</formula>
    </cfRule>
    <cfRule type="expression" dxfId="747" priority="21636">
      <formula>$BX105="r"</formula>
    </cfRule>
  </conditionalFormatting>
  <conditionalFormatting sqref="S105:U105">
    <cfRule type="expression" dxfId="746" priority="21631">
      <formula>$BX105="a"</formula>
    </cfRule>
    <cfRule type="expression" dxfId="745" priority="21632">
      <formula>$BX105="d"</formula>
    </cfRule>
    <cfRule type="expression" dxfId="744" priority="21633">
      <formula>$BX105="r"</formula>
    </cfRule>
  </conditionalFormatting>
  <conditionalFormatting sqref="S106:U106">
    <cfRule type="expression" dxfId="743" priority="21628">
      <formula>$BX106="a"</formula>
    </cfRule>
    <cfRule type="expression" dxfId="742" priority="21629">
      <formula>$BX106="d"</formula>
    </cfRule>
    <cfRule type="expression" dxfId="741" priority="21630">
      <formula>$BX106="r"</formula>
    </cfRule>
  </conditionalFormatting>
  <conditionalFormatting sqref="Q109:X109">
    <cfRule type="expression" dxfId="740" priority="21622">
      <formula>$BX109="a"</formula>
    </cfRule>
    <cfRule type="expression" dxfId="739" priority="21623">
      <formula>$BX109="d"</formula>
    </cfRule>
    <cfRule type="expression" dxfId="738" priority="21624">
      <formula>$BX109="r"</formula>
    </cfRule>
  </conditionalFormatting>
  <conditionalFormatting sqref="K110:L110">
    <cfRule type="expression" dxfId="737" priority="21619">
      <formula>$BX110="a"</formula>
    </cfRule>
    <cfRule type="expression" dxfId="736" priority="21620">
      <formula>$BX110="d"</formula>
    </cfRule>
    <cfRule type="expression" dxfId="735" priority="21621">
      <formula>$BX110="r"</formula>
    </cfRule>
  </conditionalFormatting>
  <conditionalFormatting sqref="S110:U110">
    <cfRule type="expression" dxfId="734" priority="21610">
      <formula>$BX110="a"</formula>
    </cfRule>
    <cfRule type="expression" dxfId="733" priority="21611">
      <formula>$BX110="d"</formula>
    </cfRule>
    <cfRule type="expression" dxfId="732" priority="21612">
      <formula>$BX110="r"</formula>
    </cfRule>
  </conditionalFormatting>
  <conditionalFormatting sqref="H111">
    <cfRule type="expression" dxfId="731" priority="21604">
      <formula>$BX111="a"</formula>
    </cfRule>
    <cfRule type="expression" dxfId="730" priority="21605">
      <formula>$BX111="d"</formula>
    </cfRule>
    <cfRule type="expression" dxfId="729" priority="21606">
      <formula>$BX111="r"</formula>
    </cfRule>
  </conditionalFormatting>
  <conditionalFormatting sqref="H112">
    <cfRule type="expression" dxfId="728" priority="21601">
      <formula>$BX112="a"</formula>
    </cfRule>
    <cfRule type="expression" dxfId="727" priority="21602">
      <formula>$BX112="d"</formula>
    </cfRule>
    <cfRule type="expression" dxfId="726" priority="21603">
      <formula>$BX112="r"</formula>
    </cfRule>
  </conditionalFormatting>
  <conditionalFormatting sqref="Q111:AK113">
    <cfRule type="expression" dxfId="725" priority="21598">
      <formula>$BX111="a"</formula>
    </cfRule>
    <cfRule type="expression" dxfId="724" priority="21599">
      <formula>$BX111="d"</formula>
    </cfRule>
    <cfRule type="expression" dxfId="723" priority="21600">
      <formula>$BX111="r"</formula>
    </cfRule>
  </conditionalFormatting>
  <conditionalFormatting sqref="L111:L113">
    <cfRule type="expression" dxfId="722" priority="21595">
      <formula>$BX111="a"</formula>
    </cfRule>
    <cfRule type="expression" dxfId="721" priority="21596">
      <formula>$BX111="d"</formula>
    </cfRule>
    <cfRule type="expression" dxfId="720" priority="21597">
      <formula>$BX111="r"</formula>
    </cfRule>
  </conditionalFormatting>
  <conditionalFormatting sqref="BX111:BX112">
    <cfRule type="cellIs" dxfId="719" priority="21589" operator="equal">
      <formula>"a"</formula>
    </cfRule>
    <cfRule type="cellIs" dxfId="718" priority="21590" operator="equal">
      <formula>"d"</formula>
    </cfRule>
    <cfRule type="cellIs" dxfId="717" priority="21591" operator="equal">
      <formula>"r"</formula>
    </cfRule>
  </conditionalFormatting>
  <conditionalFormatting sqref="AX111:BW112">
    <cfRule type="expression" dxfId="716" priority="21592">
      <formula>$BX111="a"</formula>
    </cfRule>
    <cfRule type="expression" dxfId="715" priority="21593">
      <formula>$BX111="d"</formula>
    </cfRule>
    <cfRule type="expression" dxfId="714" priority="21594">
      <formula>$BX111="r"</formula>
    </cfRule>
  </conditionalFormatting>
  <conditionalFormatting sqref="AL111:AW112">
    <cfRule type="expression" dxfId="713" priority="21586">
      <formula>$BX111="a"</formula>
    </cfRule>
    <cfRule type="expression" dxfId="712" priority="21587">
      <formula>$BX111="d"</formula>
    </cfRule>
    <cfRule type="expression" dxfId="711" priority="21588">
      <formula>$BX111="r"</formula>
    </cfRule>
  </conditionalFormatting>
  <conditionalFormatting sqref="BX113">
    <cfRule type="cellIs" dxfId="710" priority="21580" operator="equal">
      <formula>"a"</formula>
    </cfRule>
    <cfRule type="cellIs" dxfId="709" priority="21581" operator="equal">
      <formula>"d"</formula>
    </cfRule>
    <cfRule type="cellIs" dxfId="708" priority="21582" operator="equal">
      <formula>"r"</formula>
    </cfRule>
  </conditionalFormatting>
  <conditionalFormatting sqref="AX113:BW113">
    <cfRule type="expression" dxfId="707" priority="21583">
      <formula>$BX113="a"</formula>
    </cfRule>
    <cfRule type="expression" dxfId="706" priority="21584">
      <formula>$BX113="d"</formula>
    </cfRule>
    <cfRule type="expression" dxfId="705" priority="21585">
      <formula>$BX113="r"</formula>
    </cfRule>
  </conditionalFormatting>
  <conditionalFormatting sqref="AL113:AW113">
    <cfRule type="expression" dxfId="704" priority="21577">
      <formula>$BX113="a"</formula>
    </cfRule>
    <cfRule type="expression" dxfId="703" priority="21578">
      <formula>$BX113="d"</formula>
    </cfRule>
    <cfRule type="expression" dxfId="702" priority="21579">
      <formula>$BX113="r"</formula>
    </cfRule>
  </conditionalFormatting>
  <conditionalFormatting sqref="K114">
    <cfRule type="expression" dxfId="701" priority="14701">
      <formula>$BX114="a"</formula>
    </cfRule>
    <cfRule type="expression" dxfId="700" priority="14702">
      <formula>$BX114="d"</formula>
    </cfRule>
    <cfRule type="expression" dxfId="699" priority="14703">
      <formula>$BX114="r"</formula>
    </cfRule>
  </conditionalFormatting>
  <conditionalFormatting sqref="L114">
    <cfRule type="expression" dxfId="698" priority="14698">
      <formula>$BX114="a"</formula>
    </cfRule>
    <cfRule type="expression" dxfId="697" priority="14699">
      <formula>$BX114="d"</formula>
    </cfRule>
    <cfRule type="expression" dxfId="696" priority="14700">
      <formula>$BX114="r"</formula>
    </cfRule>
  </conditionalFormatting>
  <conditionalFormatting sqref="Q114:AK114">
    <cfRule type="expression" dxfId="695" priority="14695">
      <formula>$BX114="a"</formula>
    </cfRule>
    <cfRule type="expression" dxfId="694" priority="14696">
      <formula>$BX114="d"</formula>
    </cfRule>
    <cfRule type="expression" dxfId="693" priority="14697">
      <formula>$BX114="r"</formula>
    </cfRule>
  </conditionalFormatting>
  <conditionalFormatting sqref="AL114">
    <cfRule type="expression" dxfId="692" priority="14692">
      <formula>$BX114="a"</formula>
    </cfRule>
    <cfRule type="expression" dxfId="691" priority="14693">
      <formula>$BX114="d"</formula>
    </cfRule>
    <cfRule type="expression" dxfId="690" priority="14694">
      <formula>$BX114="r"</formula>
    </cfRule>
  </conditionalFormatting>
  <conditionalFormatting sqref="AM114">
    <cfRule type="expression" dxfId="689" priority="14689">
      <formula>$BX114="a"</formula>
    </cfRule>
    <cfRule type="expression" dxfId="688" priority="14690">
      <formula>$BX114="d"</formula>
    </cfRule>
    <cfRule type="expression" dxfId="687" priority="14691">
      <formula>$BX114="r"</formula>
    </cfRule>
  </conditionalFormatting>
  <conditionalFormatting sqref="Q116:AK116">
    <cfRule type="expression" dxfId="686" priority="14686">
      <formula>$BX116="a"</formula>
    </cfRule>
    <cfRule type="expression" dxfId="685" priority="14687">
      <formula>$BX116="d"</formula>
    </cfRule>
    <cfRule type="expression" dxfId="684" priority="14688">
      <formula>$BX116="r"</formula>
    </cfRule>
  </conditionalFormatting>
  <conditionalFormatting sqref="AL116">
    <cfRule type="expression" dxfId="683" priority="14683">
      <formula>$BX116="a"</formula>
    </cfRule>
    <cfRule type="expression" dxfId="682" priority="14684">
      <formula>$BX116="d"</formula>
    </cfRule>
    <cfRule type="expression" dxfId="681" priority="14685">
      <formula>$BX116="r"</formula>
    </cfRule>
  </conditionalFormatting>
  <conditionalFormatting sqref="Q121:AK121">
    <cfRule type="expression" dxfId="680" priority="14680">
      <formula>$BX121="a"</formula>
    </cfRule>
    <cfRule type="expression" dxfId="679" priority="14681">
      <formula>$BX121="d"</formula>
    </cfRule>
    <cfRule type="expression" dxfId="678" priority="14682">
      <formula>$BX121="r"</formula>
    </cfRule>
  </conditionalFormatting>
  <conditionalFormatting sqref="AL121">
    <cfRule type="expression" dxfId="677" priority="14677">
      <formula>$BX121="a"</formula>
    </cfRule>
    <cfRule type="expression" dxfId="676" priority="14678">
      <formula>$BX121="d"</formula>
    </cfRule>
    <cfRule type="expression" dxfId="675" priority="14679">
      <formula>$BX121="r"</formula>
    </cfRule>
  </conditionalFormatting>
  <conditionalFormatting sqref="AM121">
    <cfRule type="expression" dxfId="674" priority="14674">
      <formula>$BX121="a"</formula>
    </cfRule>
    <cfRule type="expression" dxfId="673" priority="14675">
      <formula>$BX121="d"</formula>
    </cfRule>
    <cfRule type="expression" dxfId="672" priority="14676">
      <formula>$BX121="r"</formula>
    </cfRule>
  </conditionalFormatting>
  <conditionalFormatting sqref="Q122:AK122">
    <cfRule type="expression" dxfId="671" priority="14671">
      <formula>$BX122="a"</formula>
    </cfRule>
    <cfRule type="expression" dxfId="670" priority="14672">
      <formula>$BX122="d"</formula>
    </cfRule>
    <cfRule type="expression" dxfId="669" priority="14673">
      <formula>$BX122="r"</formula>
    </cfRule>
  </conditionalFormatting>
  <conditionalFormatting sqref="AL122">
    <cfRule type="expression" dxfId="668" priority="14668">
      <formula>$BX122="a"</formula>
    </cfRule>
    <cfRule type="expression" dxfId="667" priority="14669">
      <formula>$BX122="d"</formula>
    </cfRule>
    <cfRule type="expression" dxfId="666" priority="14670">
      <formula>$BX122="r"</formula>
    </cfRule>
  </conditionalFormatting>
  <conditionalFormatting sqref="AM122">
    <cfRule type="expression" dxfId="665" priority="14665">
      <formula>$BX122="a"</formula>
    </cfRule>
    <cfRule type="expression" dxfId="664" priority="14666">
      <formula>$BX122="d"</formula>
    </cfRule>
    <cfRule type="expression" dxfId="663" priority="14667">
      <formula>$BX122="r"</formula>
    </cfRule>
  </conditionalFormatting>
  <conditionalFormatting sqref="K123:K126">
    <cfRule type="expression" dxfId="662" priority="14662">
      <formula>$BX123="a"</formula>
    </cfRule>
    <cfRule type="expression" dxfId="661" priority="14663">
      <formula>$BX123="d"</formula>
    </cfRule>
    <cfRule type="expression" dxfId="660" priority="14664">
      <formula>$BX123="r"</formula>
    </cfRule>
  </conditionalFormatting>
  <conditionalFormatting sqref="Q123:AM123">
    <cfRule type="expression" dxfId="659" priority="14659">
      <formula>$BX123="a"</formula>
    </cfRule>
    <cfRule type="expression" dxfId="658" priority="14660">
      <formula>$BX123="d"</formula>
    </cfRule>
    <cfRule type="expression" dxfId="657" priority="14661">
      <formula>$BX123="r"</formula>
    </cfRule>
  </conditionalFormatting>
  <conditionalFormatting sqref="S126:U126">
    <cfRule type="expression" dxfId="656" priority="14647">
      <formula>$BX126="a"</formula>
    </cfRule>
    <cfRule type="expression" dxfId="655" priority="14648">
      <formula>$BX126="d"</formula>
    </cfRule>
    <cfRule type="expression" dxfId="654" priority="14649">
      <formula>$BX126="r"</formula>
    </cfRule>
  </conditionalFormatting>
  <conditionalFormatting sqref="Q124:R126">
    <cfRule type="expression" dxfId="653" priority="14656">
      <formula>$BX124="a"</formula>
    </cfRule>
    <cfRule type="expression" dxfId="652" priority="14657">
      <formula>$BX124="d"</formula>
    </cfRule>
    <cfRule type="expression" dxfId="651" priority="14658">
      <formula>$BX124="r"</formula>
    </cfRule>
  </conditionalFormatting>
  <conditionalFormatting sqref="S124:U124">
    <cfRule type="expression" dxfId="650" priority="14653">
      <formula>$BX124="a"</formula>
    </cfRule>
    <cfRule type="expression" dxfId="649" priority="14654">
      <formula>$BX124="d"</formula>
    </cfRule>
    <cfRule type="expression" dxfId="648" priority="14655">
      <formula>$BX124="r"</formula>
    </cfRule>
  </conditionalFormatting>
  <conditionalFormatting sqref="S125:U125">
    <cfRule type="expression" dxfId="647" priority="14650">
      <formula>$BX125="a"</formula>
    </cfRule>
    <cfRule type="expression" dxfId="646" priority="14651">
      <formula>$BX125="d"</formula>
    </cfRule>
    <cfRule type="expression" dxfId="645" priority="14652">
      <formula>$BX125="r"</formula>
    </cfRule>
  </conditionalFormatting>
  <conditionalFormatting sqref="Q127:AK127">
    <cfRule type="expression" dxfId="644" priority="14644">
      <formula>$BX127="a"</formula>
    </cfRule>
    <cfRule type="expression" dxfId="643" priority="14645">
      <formula>$BX127="d"</formula>
    </cfRule>
    <cfRule type="expression" dxfId="642" priority="14646">
      <formula>$BX127="r"</formula>
    </cfRule>
  </conditionalFormatting>
  <conditionalFormatting sqref="AL127">
    <cfRule type="expression" dxfId="641" priority="14641">
      <formula>$BX127="a"</formula>
    </cfRule>
    <cfRule type="expression" dxfId="640" priority="14642">
      <formula>$BX127="d"</formula>
    </cfRule>
    <cfRule type="expression" dxfId="639" priority="14643">
      <formula>$BX127="r"</formula>
    </cfRule>
  </conditionalFormatting>
  <conditionalFormatting sqref="AM127">
    <cfRule type="expression" dxfId="638" priority="14638">
      <formula>$BX127="a"</formula>
    </cfRule>
    <cfRule type="expression" dxfId="637" priority="14639">
      <formula>$BX127="d"</formula>
    </cfRule>
    <cfRule type="expression" dxfId="636" priority="14640">
      <formula>$BX127="r"</formula>
    </cfRule>
  </conditionalFormatting>
  <conditionalFormatting sqref="K128">
    <cfRule type="expression" dxfId="635" priority="14635">
      <formula>$BX128="a"</formula>
    </cfRule>
    <cfRule type="expression" dxfId="634" priority="14636">
      <formula>$BX128="d"</formula>
    </cfRule>
    <cfRule type="expression" dxfId="633" priority="14637">
      <formula>$BX128="r"</formula>
    </cfRule>
  </conditionalFormatting>
  <conditionalFormatting sqref="L128">
    <cfRule type="expression" dxfId="632" priority="14632">
      <formula>$BX128="a"</formula>
    </cfRule>
    <cfRule type="expression" dxfId="631" priority="14633">
      <formula>$BX128="d"</formula>
    </cfRule>
    <cfRule type="expression" dxfId="630" priority="14634">
      <formula>$BX128="r"</formula>
    </cfRule>
  </conditionalFormatting>
  <conditionalFormatting sqref="Q128:AK128">
    <cfRule type="expression" dxfId="629" priority="14629">
      <formula>$BX128="a"</formula>
    </cfRule>
    <cfRule type="expression" dxfId="628" priority="14630">
      <formula>$BX128="d"</formula>
    </cfRule>
    <cfRule type="expression" dxfId="627" priority="14631">
      <formula>$BX128="r"</formula>
    </cfRule>
  </conditionalFormatting>
  <conditionalFormatting sqref="AL128">
    <cfRule type="expression" dxfId="626" priority="14626">
      <formula>$BX128="a"</formula>
    </cfRule>
    <cfRule type="expression" dxfId="625" priority="14627">
      <formula>$BX128="d"</formula>
    </cfRule>
    <cfRule type="expression" dxfId="624" priority="14628">
      <formula>$BX128="r"</formula>
    </cfRule>
  </conditionalFormatting>
  <conditionalFormatting sqref="Q129:AK129">
    <cfRule type="expression" dxfId="623" priority="14623">
      <formula>$BX129="a"</formula>
    </cfRule>
    <cfRule type="expression" dxfId="622" priority="14624">
      <formula>$BX129="d"</formula>
    </cfRule>
    <cfRule type="expression" dxfId="621" priority="14625">
      <formula>$BX129="r"</formula>
    </cfRule>
  </conditionalFormatting>
  <conditionalFormatting sqref="AL129">
    <cfRule type="expression" dxfId="620" priority="14620">
      <formula>$BX129="a"</formula>
    </cfRule>
    <cfRule type="expression" dxfId="619" priority="14621">
      <formula>$BX129="d"</formula>
    </cfRule>
    <cfRule type="expression" dxfId="618" priority="14622">
      <formula>$BX129="r"</formula>
    </cfRule>
  </conditionalFormatting>
  <conditionalFormatting sqref="AM129">
    <cfRule type="expression" dxfId="617" priority="14617">
      <formula>$BX129="a"</formula>
    </cfRule>
    <cfRule type="expression" dxfId="616" priority="14618">
      <formula>$BX129="d"</formula>
    </cfRule>
    <cfRule type="expression" dxfId="615" priority="14619">
      <formula>$BX129="r"</formula>
    </cfRule>
  </conditionalFormatting>
  <conditionalFormatting sqref="K134:K136">
    <cfRule type="expression" dxfId="614" priority="14614">
      <formula>$BX134="a"</formula>
    </cfRule>
    <cfRule type="expression" dxfId="613" priority="14615">
      <formula>$BX134="d"</formula>
    </cfRule>
    <cfRule type="expression" dxfId="612" priority="14616">
      <formula>$BX134="r"</formula>
    </cfRule>
  </conditionalFormatting>
  <conditionalFormatting sqref="L134">
    <cfRule type="expression" dxfId="611" priority="14611">
      <formula>$BX134="a"</formula>
    </cfRule>
    <cfRule type="expression" dxfId="610" priority="14612">
      <formula>$BX134="d"</formula>
    </cfRule>
    <cfRule type="expression" dxfId="609" priority="14613">
      <formula>$BX134="r"</formula>
    </cfRule>
  </conditionalFormatting>
  <conditionalFormatting sqref="Q134">
    <cfRule type="expression" dxfId="608" priority="14608">
      <formula>$BX134="a"</formula>
    </cfRule>
    <cfRule type="expression" dxfId="607" priority="14609">
      <formula>$BX134="d"</formula>
    </cfRule>
    <cfRule type="expression" dxfId="606" priority="14610">
      <formula>$BX134="r"</formula>
    </cfRule>
  </conditionalFormatting>
  <conditionalFormatting sqref="H130">
    <cfRule type="expression" dxfId="605" priority="14584">
      <formula>$BX130="a"</formula>
    </cfRule>
    <cfRule type="expression" dxfId="604" priority="14585">
      <formula>$BX130="d"</formula>
    </cfRule>
    <cfRule type="expression" dxfId="603" priority="14586">
      <formula>$BX130="r"</formula>
    </cfRule>
  </conditionalFormatting>
  <conditionalFormatting sqref="L135:L136">
    <cfRule type="expression" dxfId="602" priority="14602">
      <formula>$BX135="a"</formula>
    </cfRule>
    <cfRule type="expression" dxfId="601" priority="14603">
      <formula>$BX135="d"</formula>
    </cfRule>
    <cfRule type="expression" dxfId="600" priority="14604">
      <formula>$BX135="r"</formula>
    </cfRule>
  </conditionalFormatting>
  <conditionalFormatting sqref="Q135:AK136">
    <cfRule type="expression" dxfId="599" priority="14599">
      <formula>$BX135="a"</formula>
    </cfRule>
    <cfRule type="expression" dxfId="598" priority="14600">
      <formula>$BX135="d"</formula>
    </cfRule>
    <cfRule type="expression" dxfId="597" priority="14601">
      <formula>$BX135="r"</formula>
    </cfRule>
  </conditionalFormatting>
  <conditionalFormatting sqref="AL135:AL136">
    <cfRule type="expression" dxfId="596" priority="14596">
      <formula>$BX135="a"</formula>
    </cfRule>
    <cfRule type="expression" dxfId="595" priority="14597">
      <formula>$BX135="d"</formula>
    </cfRule>
    <cfRule type="expression" dxfId="594" priority="14598">
      <formula>$BX135="r"</formula>
    </cfRule>
  </conditionalFormatting>
  <conditionalFormatting sqref="BX130">
    <cfRule type="cellIs" dxfId="593" priority="14590" operator="equal">
      <formula>"a"</formula>
    </cfRule>
    <cfRule type="cellIs" dxfId="592" priority="14591" operator="equal">
      <formula>"d"</formula>
    </cfRule>
    <cfRule type="cellIs" dxfId="591" priority="14592" operator="equal">
      <formula>"r"</formula>
    </cfRule>
  </conditionalFormatting>
  <conditionalFormatting sqref="C130:G130">
    <cfRule type="expression" dxfId="590" priority="14593">
      <formula>$BX130="a"</formula>
    </cfRule>
    <cfRule type="expression" dxfId="589" priority="14594">
      <formula>$BX130="d"</formula>
    </cfRule>
    <cfRule type="expression" dxfId="588" priority="14595">
      <formula>$BX130="r"</formula>
    </cfRule>
  </conditionalFormatting>
  <conditionalFormatting sqref="B130">
    <cfRule type="expression" dxfId="587" priority="14587">
      <formula>$BX130="a"</formula>
    </cfRule>
    <cfRule type="expression" dxfId="586" priority="14588">
      <formula>$BX130="d"</formula>
    </cfRule>
    <cfRule type="expression" dxfId="585" priority="14589">
      <formula>$BX130="r"</formula>
    </cfRule>
  </conditionalFormatting>
  <conditionalFormatting sqref="K130">
    <cfRule type="expression" dxfId="584" priority="14581">
      <formula>$BX130="a"</formula>
    </cfRule>
    <cfRule type="expression" dxfId="583" priority="14582">
      <formula>$BX130="d"</formula>
    </cfRule>
    <cfRule type="expression" dxfId="582" priority="14583">
      <formula>$BX130="r"</formula>
    </cfRule>
  </conditionalFormatting>
  <conditionalFormatting sqref="L130">
    <cfRule type="expression" dxfId="581" priority="14578">
      <formula>$BX130="a"</formula>
    </cfRule>
    <cfRule type="expression" dxfId="580" priority="14579">
      <formula>$BX130="d"</formula>
    </cfRule>
    <cfRule type="expression" dxfId="579" priority="14580">
      <formula>$BX130="r"</formula>
    </cfRule>
  </conditionalFormatting>
  <conditionalFormatting sqref="Q130">
    <cfRule type="expression" dxfId="578" priority="14575">
      <formula>$BX130="a"</formula>
    </cfRule>
    <cfRule type="expression" dxfId="577" priority="14576">
      <formula>$BX130="d"</formula>
    </cfRule>
    <cfRule type="expression" dxfId="576" priority="14577">
      <formula>$BX130="r"</formula>
    </cfRule>
  </conditionalFormatting>
  <conditionalFormatting sqref="BX117">
    <cfRule type="cellIs" dxfId="575" priority="14566" operator="equal">
      <formula>"a"</formula>
    </cfRule>
    <cfRule type="cellIs" dxfId="574" priority="14567" operator="equal">
      <formula>"d"</formula>
    </cfRule>
    <cfRule type="cellIs" dxfId="573" priority="14568" operator="equal">
      <formula>"r"</formula>
    </cfRule>
  </conditionalFormatting>
  <conditionalFormatting sqref="C117:G117">
    <cfRule type="expression" dxfId="572" priority="14569">
      <formula>$BX117="a"</formula>
    </cfRule>
    <cfRule type="expression" dxfId="571" priority="14570">
      <formula>$BX117="d"</formula>
    </cfRule>
    <cfRule type="expression" dxfId="570" priority="14571">
      <formula>$BX117="r"</formula>
    </cfRule>
  </conditionalFormatting>
  <conditionalFormatting sqref="B117">
    <cfRule type="expression" dxfId="569" priority="14563">
      <formula>$BX117="a"</formula>
    </cfRule>
    <cfRule type="expression" dxfId="568" priority="14564">
      <formula>$BX117="d"</formula>
    </cfRule>
    <cfRule type="expression" dxfId="567" priority="14565">
      <formula>$BX117="r"</formula>
    </cfRule>
  </conditionalFormatting>
  <conditionalFormatting sqref="H117">
    <cfRule type="expression" dxfId="566" priority="14560">
      <formula>$BX117="a"</formula>
    </cfRule>
    <cfRule type="expression" dxfId="565" priority="14561">
      <formula>$BX117="d"</formula>
    </cfRule>
    <cfRule type="expression" dxfId="564" priority="14562">
      <formula>$BX117="r"</formula>
    </cfRule>
  </conditionalFormatting>
  <conditionalFormatting sqref="K117">
    <cfRule type="expression" dxfId="563" priority="14557">
      <formula>$BX117="a"</formula>
    </cfRule>
    <cfRule type="expression" dxfId="562" priority="14558">
      <formula>$BX117="d"</formula>
    </cfRule>
    <cfRule type="expression" dxfId="561" priority="14559">
      <formula>$BX117="r"</formula>
    </cfRule>
  </conditionalFormatting>
  <conditionalFormatting sqref="L117">
    <cfRule type="expression" dxfId="560" priority="14554">
      <formula>$BX117="a"</formula>
    </cfRule>
    <cfRule type="expression" dxfId="559" priority="14555">
      <formula>$BX117="d"</formula>
    </cfRule>
    <cfRule type="expression" dxfId="558" priority="14556">
      <formula>$BX117="r"</formula>
    </cfRule>
  </conditionalFormatting>
  <conditionalFormatting sqref="Q117:AK117">
    <cfRule type="expression" dxfId="557" priority="14551">
      <formula>$BX117="a"</formula>
    </cfRule>
    <cfRule type="expression" dxfId="556" priority="14552">
      <formula>$BX117="d"</formula>
    </cfRule>
    <cfRule type="expression" dxfId="555" priority="14553">
      <formula>$BX117="r"</formula>
    </cfRule>
  </conditionalFormatting>
  <conditionalFormatting sqref="AL117">
    <cfRule type="expression" dxfId="554" priority="14548">
      <formula>$BX117="a"</formula>
    </cfRule>
    <cfRule type="expression" dxfId="553" priority="14549">
      <formula>$BX117="d"</formula>
    </cfRule>
    <cfRule type="expression" dxfId="552" priority="14550">
      <formula>$BX117="r"</formula>
    </cfRule>
  </conditionalFormatting>
  <conditionalFormatting sqref="AM117">
    <cfRule type="expression" dxfId="551" priority="14545">
      <formula>$BX117="a"</formula>
    </cfRule>
    <cfRule type="expression" dxfId="550" priority="14546">
      <formula>$BX117="d"</formula>
    </cfRule>
    <cfRule type="expression" dxfId="549" priority="14547">
      <formula>$BX117="r"</formula>
    </cfRule>
  </conditionalFormatting>
  <conditionalFormatting sqref="R137:AM137">
    <cfRule type="expression" dxfId="548" priority="14542">
      <formula>$BX137="a"</formula>
    </cfRule>
    <cfRule type="expression" dxfId="547" priority="14543">
      <formula>$BX137="d"</formula>
    </cfRule>
    <cfRule type="expression" dxfId="546" priority="14544">
      <formula>$BX137="r"</formula>
    </cfRule>
  </conditionalFormatting>
  <conditionalFormatting sqref="Q137">
    <cfRule type="expression" dxfId="545" priority="14539">
      <formula>$BX137="a"</formula>
    </cfRule>
    <cfRule type="expression" dxfId="544" priority="14540">
      <formula>$BX137="d"</formula>
    </cfRule>
    <cfRule type="expression" dxfId="543" priority="14541">
      <formula>$BX137="r"</formula>
    </cfRule>
  </conditionalFormatting>
  <conditionalFormatting sqref="Q138:AK138">
    <cfRule type="expression" dxfId="542" priority="14536">
      <formula>$BX138="a"</formula>
    </cfRule>
    <cfRule type="expression" dxfId="541" priority="14537">
      <formula>$BX138="d"</formula>
    </cfRule>
    <cfRule type="expression" dxfId="540" priority="14538">
      <formula>$BX138="r"</formula>
    </cfRule>
  </conditionalFormatting>
  <conditionalFormatting sqref="AL138">
    <cfRule type="expression" dxfId="539" priority="14533">
      <formula>$BX138="a"</formula>
    </cfRule>
    <cfRule type="expression" dxfId="538" priority="14534">
      <formula>$BX138="d"</formula>
    </cfRule>
    <cfRule type="expression" dxfId="537" priority="14535">
      <formula>$BX138="r"</formula>
    </cfRule>
  </conditionalFormatting>
  <conditionalFormatting sqref="AM138">
    <cfRule type="expression" dxfId="536" priority="14530">
      <formula>$BX138="a"</formula>
    </cfRule>
    <cfRule type="expression" dxfId="535" priority="14531">
      <formula>$BX138="d"</formula>
    </cfRule>
    <cfRule type="expression" dxfId="534" priority="14532">
      <formula>$BX138="r"</formula>
    </cfRule>
  </conditionalFormatting>
  <conditionalFormatting sqref="K140:L140">
    <cfRule type="expression" dxfId="533" priority="14527">
      <formula>$BX140="a"</formula>
    </cfRule>
    <cfRule type="expression" dxfId="532" priority="14528">
      <formula>$BX140="d"</formula>
    </cfRule>
    <cfRule type="expression" dxfId="531" priority="14529">
      <formula>$BX140="r"</formula>
    </cfRule>
  </conditionalFormatting>
  <conditionalFormatting sqref="Q140:AK140">
    <cfRule type="expression" dxfId="530" priority="14524">
      <formula>$BX140="a"</formula>
    </cfRule>
    <cfRule type="expression" dxfId="529" priority="14525">
      <formula>$BX140="d"</formula>
    </cfRule>
    <cfRule type="expression" dxfId="528" priority="14526">
      <formula>$BX140="r"</formula>
    </cfRule>
  </conditionalFormatting>
  <conditionalFormatting sqref="AL140">
    <cfRule type="expression" dxfId="527" priority="14521">
      <formula>$BX140="a"</formula>
    </cfRule>
    <cfRule type="expression" dxfId="526" priority="14522">
      <formula>$BX140="d"</formula>
    </cfRule>
    <cfRule type="expression" dxfId="525" priority="14523">
      <formula>$BX140="r"</formula>
    </cfRule>
  </conditionalFormatting>
  <conditionalFormatting sqref="AM140">
    <cfRule type="expression" dxfId="524" priority="14518">
      <formula>$BX140="a"</formula>
    </cfRule>
    <cfRule type="expression" dxfId="523" priority="14519">
      <formula>$BX140="d"</formula>
    </cfRule>
    <cfRule type="expression" dxfId="522" priority="14520">
      <formula>$BX140="r"</formula>
    </cfRule>
  </conditionalFormatting>
  <conditionalFormatting sqref="Q141:AM141">
    <cfRule type="expression" dxfId="521" priority="14512">
      <formula>$BX141="a"</formula>
    </cfRule>
    <cfRule type="expression" dxfId="520" priority="14513">
      <formula>$BX141="d"</formula>
    </cfRule>
    <cfRule type="expression" dxfId="519" priority="14514">
      <formula>$BX141="r"</formula>
    </cfRule>
  </conditionalFormatting>
  <conditionalFormatting sqref="BA10">
    <cfRule type="expression" dxfId="518" priority="25389">
      <formula>$BX8="a"</formula>
    </cfRule>
    <cfRule type="expression" dxfId="517" priority="25390">
      <formula>$BX8="d"</formula>
    </cfRule>
    <cfRule type="expression" dxfId="516" priority="25391">
      <formula>$BX8="r"</formula>
    </cfRule>
  </conditionalFormatting>
  <conditionalFormatting sqref="BX147:BX148">
    <cfRule type="cellIs" dxfId="515" priority="12619" operator="equal">
      <formula>"a"</formula>
    </cfRule>
    <cfRule type="cellIs" dxfId="514" priority="12620" operator="equal">
      <formula>"d"</formula>
    </cfRule>
    <cfRule type="cellIs" dxfId="513" priority="12621" operator="equal">
      <formula>"r"</formula>
    </cfRule>
  </conditionalFormatting>
  <conditionalFormatting sqref="G148">
    <cfRule type="expression" dxfId="512" priority="12607">
      <formula>$BX148="a"</formula>
    </cfRule>
    <cfRule type="expression" dxfId="511" priority="12608">
      <formula>$BX148="d"</formula>
    </cfRule>
    <cfRule type="expression" dxfId="510" priority="12609">
      <formula>$BX148="r"</formula>
    </cfRule>
  </conditionalFormatting>
  <conditionalFormatting sqref="H148">
    <cfRule type="expression" dxfId="509" priority="12592">
      <formula>$BX148="a"</formula>
    </cfRule>
    <cfRule type="expression" dxfId="508" priority="12593">
      <formula>$BX148="d"</formula>
    </cfRule>
    <cfRule type="expression" dxfId="507" priority="12594">
      <formula>$BX148="r"</formula>
    </cfRule>
  </conditionalFormatting>
  <conditionalFormatting sqref="BX55:BX57">
    <cfRule type="cellIs" dxfId="506" priority="11029" operator="equal">
      <formula>"a"</formula>
    </cfRule>
    <cfRule type="cellIs" dxfId="505" priority="11030" operator="equal">
      <formula>"d"</formula>
    </cfRule>
    <cfRule type="cellIs" dxfId="504" priority="11031" operator="equal">
      <formula>"r"</formula>
    </cfRule>
  </conditionalFormatting>
  <conditionalFormatting sqref="AB65:AH66 R59:R60 Z59:AH60 C53:C54 R52:R54 AB51:AH54 D52:G54 AL72:AM72 H49:I54 K70:L72 B49:G49 AK51 AM61:BB62 AK66:BB66 AN70:BB72 BA50:BB51 AX67:BB69 K49:K51">
    <cfRule type="expression" dxfId="503" priority="11032">
      <formula>$BX49="a"</formula>
    </cfRule>
    <cfRule type="expression" dxfId="502" priority="11033">
      <formula>$BX49="d"</formula>
    </cfRule>
    <cfRule type="expression" dxfId="501" priority="11034">
      <formula>$BX49="r"</formula>
    </cfRule>
  </conditionalFormatting>
  <conditionalFormatting sqref="BX70:BX72">
    <cfRule type="cellIs" dxfId="500" priority="11026" operator="equal">
      <formula>"a"</formula>
    </cfRule>
    <cfRule type="cellIs" dxfId="499" priority="11027" operator="equal">
      <formula>"d"</formula>
    </cfRule>
    <cfRule type="cellIs" dxfId="498" priority="11028" operator="equal">
      <formula>"r"</formula>
    </cfRule>
  </conditionalFormatting>
  <conditionalFormatting sqref="BD49:BW49">
    <cfRule type="expression" dxfId="497" priority="11023">
      <formula>$BX49="a"</formula>
    </cfRule>
    <cfRule type="expression" dxfId="496" priority="11024">
      <formula>$BX49="d"</formula>
    </cfRule>
    <cfRule type="expression" dxfId="495" priority="11025">
      <formula>$BX49="r"</formula>
    </cfRule>
  </conditionalFormatting>
  <conditionalFormatting sqref="BX49">
    <cfRule type="cellIs" dxfId="494" priority="11020" operator="equal">
      <formula>"a"</formula>
    </cfRule>
    <cfRule type="cellIs" dxfId="493" priority="11021" operator="equal">
      <formula>"d"</formula>
    </cfRule>
    <cfRule type="cellIs" dxfId="492" priority="11022" operator="equal">
      <formula>"r"</formula>
    </cfRule>
  </conditionalFormatting>
  <conditionalFormatting sqref="L49">
    <cfRule type="expression" dxfId="491" priority="11014">
      <formula>$BX49="a"</formula>
    </cfRule>
    <cfRule type="expression" dxfId="490" priority="11015">
      <formula>$BX49="d"</formula>
    </cfRule>
    <cfRule type="expression" dxfId="489" priority="11016">
      <formula>$BX49="r"</formula>
    </cfRule>
  </conditionalFormatting>
  <conditionalFormatting sqref="L51">
    <cfRule type="expression" dxfId="488" priority="11011">
      <formula>$BX51="a"</formula>
    </cfRule>
    <cfRule type="expression" dxfId="487" priority="11012">
      <formula>$BX51="d"</formula>
    </cfRule>
    <cfRule type="expression" dxfId="486" priority="11013">
      <formula>$BX51="r"</formula>
    </cfRule>
  </conditionalFormatting>
  <conditionalFormatting sqref="BX51">
    <cfRule type="cellIs" dxfId="485" priority="11005" operator="equal">
      <formula>"a"</formula>
    </cfRule>
    <cfRule type="cellIs" dxfId="484" priority="11006" operator="equal">
      <formula>"d"</formula>
    </cfRule>
    <cfRule type="cellIs" dxfId="483" priority="11007" operator="equal">
      <formula>"r"</formula>
    </cfRule>
  </conditionalFormatting>
  <conditionalFormatting sqref="B51:G51">
    <cfRule type="expression" dxfId="482" priority="11008">
      <formula>$BX51="a"</formula>
    </cfRule>
    <cfRule type="expression" dxfId="481" priority="11009">
      <formula>$BX51="d"</formula>
    </cfRule>
    <cfRule type="expression" dxfId="480" priority="11010">
      <formula>$BX51="r"</formula>
    </cfRule>
  </conditionalFormatting>
  <conditionalFormatting sqref="C52">
    <cfRule type="expression" dxfId="479" priority="11002">
      <formula>$BX52="a"</formula>
    </cfRule>
    <cfRule type="expression" dxfId="478" priority="11003">
      <formula>$BX52="d"</formula>
    </cfRule>
    <cfRule type="expression" dxfId="477" priority="11004">
      <formula>$BX52="r"</formula>
    </cfRule>
  </conditionalFormatting>
  <conditionalFormatting sqref="R51">
    <cfRule type="expression" dxfId="476" priority="10999">
      <formula>$BX51="a"</formula>
    </cfRule>
    <cfRule type="expression" dxfId="475" priority="11000">
      <formula>$BX51="d"</formula>
    </cfRule>
    <cfRule type="expression" dxfId="474" priority="11001">
      <formula>$BX51="r"</formula>
    </cfRule>
  </conditionalFormatting>
  <conditionalFormatting sqref="AL51:AZ51">
    <cfRule type="expression" dxfId="473" priority="10996">
      <formula>$BX51="a"</formula>
    </cfRule>
    <cfRule type="expression" dxfId="472" priority="10997">
      <formula>$BX51="d"</formula>
    </cfRule>
    <cfRule type="expression" dxfId="471" priority="10998">
      <formula>$BX51="r"</formula>
    </cfRule>
  </conditionalFormatting>
  <conditionalFormatting sqref="BX52">
    <cfRule type="cellIs" dxfId="470" priority="10984" operator="equal">
      <formula>"a"</formula>
    </cfRule>
    <cfRule type="cellIs" dxfId="469" priority="10985" operator="equal">
      <formula>"d"</formula>
    </cfRule>
    <cfRule type="cellIs" dxfId="468" priority="10986" operator="equal">
      <formula>"r"</formula>
    </cfRule>
  </conditionalFormatting>
  <conditionalFormatting sqref="B52">
    <cfRule type="expression" dxfId="467" priority="10987">
      <formula>$BX52="a"</formula>
    </cfRule>
    <cfRule type="expression" dxfId="466" priority="10988">
      <formula>$BX52="d"</formula>
    </cfRule>
    <cfRule type="expression" dxfId="465" priority="10989">
      <formula>$BX52="r"</formula>
    </cfRule>
  </conditionalFormatting>
  <conditionalFormatting sqref="L52">
    <cfRule type="expression" dxfId="464" priority="10981">
      <formula>$BX52="a"</formula>
    </cfRule>
    <cfRule type="expression" dxfId="463" priority="10982">
      <formula>$BX52="d"</formula>
    </cfRule>
    <cfRule type="expression" dxfId="462" priority="10983">
      <formula>$BX52="r"</formula>
    </cfRule>
  </conditionalFormatting>
  <conditionalFormatting sqref="BX53:BX54">
    <cfRule type="cellIs" dxfId="461" priority="10972" operator="equal">
      <formula>"a"</formula>
    </cfRule>
    <cfRule type="cellIs" dxfId="460" priority="10973" operator="equal">
      <formula>"d"</formula>
    </cfRule>
    <cfRule type="cellIs" dxfId="459" priority="10974" operator="equal">
      <formula>"r"</formula>
    </cfRule>
  </conditionalFormatting>
  <conditionalFormatting sqref="B53:B54">
    <cfRule type="expression" dxfId="458" priority="10975">
      <formula>$BX53="a"</formula>
    </cfRule>
    <cfRule type="expression" dxfId="457" priority="10976">
      <formula>$BX53="d"</formula>
    </cfRule>
    <cfRule type="expression" dxfId="456" priority="10977">
      <formula>$BX53="r"</formula>
    </cfRule>
  </conditionalFormatting>
  <conditionalFormatting sqref="L53:L54">
    <cfRule type="expression" dxfId="455" priority="10969">
      <formula>$BX53="a"</formula>
    </cfRule>
    <cfRule type="expression" dxfId="454" priority="10970">
      <formula>$BX53="d"</formula>
    </cfRule>
    <cfRule type="expression" dxfId="453" priority="10971">
      <formula>$BX53="r"</formula>
    </cfRule>
  </conditionalFormatting>
  <conditionalFormatting sqref="K52:K54">
    <cfRule type="expression" dxfId="452" priority="10966">
      <formula>$BX52="a"</formula>
    </cfRule>
    <cfRule type="expression" dxfId="451" priority="10967">
      <formula>$BX52="d"</formula>
    </cfRule>
    <cfRule type="expression" dxfId="450" priority="10968">
      <formula>$BX52="r"</formula>
    </cfRule>
  </conditionalFormatting>
  <conditionalFormatting sqref="L50">
    <cfRule type="expression" dxfId="449" priority="10963">
      <formula>$BX50="a"</formula>
    </cfRule>
    <cfRule type="expression" dxfId="448" priority="10964">
      <formula>$BX50="d"</formula>
    </cfRule>
    <cfRule type="expression" dxfId="447" priority="10965">
      <formula>$BX50="r"</formula>
    </cfRule>
  </conditionalFormatting>
  <conditionalFormatting sqref="BX50">
    <cfRule type="cellIs" dxfId="446" priority="10957" operator="equal">
      <formula>"a"</formula>
    </cfRule>
    <cfRule type="cellIs" dxfId="445" priority="10958" operator="equal">
      <formula>"d"</formula>
    </cfRule>
    <cfRule type="cellIs" dxfId="444" priority="10959" operator="equal">
      <formula>"r"</formula>
    </cfRule>
  </conditionalFormatting>
  <conditionalFormatting sqref="B50:G50">
    <cfRule type="expression" dxfId="443" priority="10960">
      <formula>$BX50="a"</formula>
    </cfRule>
    <cfRule type="expression" dxfId="442" priority="10961">
      <formula>$BX50="d"</formula>
    </cfRule>
    <cfRule type="expression" dxfId="441" priority="10962">
      <formula>$BX50="r"</formula>
    </cfRule>
  </conditionalFormatting>
  <conditionalFormatting sqref="AX50:AZ50">
    <cfRule type="expression" dxfId="440" priority="10945">
      <formula>$BX50="a"</formula>
    </cfRule>
    <cfRule type="expression" dxfId="439" priority="10946">
      <formula>$BX50="d"</formula>
    </cfRule>
    <cfRule type="expression" dxfId="438" priority="10947">
      <formula>$BX50="r"</formula>
    </cfRule>
  </conditionalFormatting>
  <conditionalFormatting sqref="AL50:AW50">
    <cfRule type="expression" dxfId="437" priority="10942">
      <formula>$BX50="a"</formula>
    </cfRule>
    <cfRule type="expression" dxfId="436" priority="10943">
      <formula>$BX50="d"</formula>
    </cfRule>
    <cfRule type="expression" dxfId="435" priority="10944">
      <formula>$BX50="r"</formula>
    </cfRule>
  </conditionalFormatting>
  <conditionalFormatting sqref="AL50:AZ50">
    <cfRule type="expression" dxfId="434" priority="10939">
      <formula>$BX50="a"</formula>
    </cfRule>
    <cfRule type="expression" dxfId="433" priority="10940">
      <formula>$BX50="d"</formula>
    </cfRule>
    <cfRule type="expression" dxfId="432" priority="10941">
      <formula>$BX50="r"</formula>
    </cfRule>
  </conditionalFormatting>
  <conditionalFormatting sqref="L67:L69">
    <cfRule type="expression" dxfId="431" priority="10843">
      <formula>$BX67="a"</formula>
    </cfRule>
    <cfRule type="expression" dxfId="430" priority="10844">
      <formula>$BX67="d"</formula>
    </cfRule>
    <cfRule type="expression" dxfId="429" priority="10845">
      <formula>$BX67="r"</formula>
    </cfRule>
  </conditionalFormatting>
  <conditionalFormatting sqref="BX67:BX68">
    <cfRule type="cellIs" dxfId="428" priority="10840" operator="equal">
      <formula>"a"</formula>
    </cfRule>
    <cfRule type="cellIs" dxfId="427" priority="10841" operator="equal">
      <formula>"d"</formula>
    </cfRule>
    <cfRule type="cellIs" dxfId="426" priority="10842" operator="equal">
      <formula>"r"</formula>
    </cfRule>
  </conditionalFormatting>
  <conditionalFormatting sqref="AL67:AW68">
    <cfRule type="expression" dxfId="425" priority="10837">
      <formula>$BX67="a"</formula>
    </cfRule>
    <cfRule type="expression" dxfId="424" priority="10838">
      <formula>$BX67="d"</formula>
    </cfRule>
    <cfRule type="expression" dxfId="423" priority="10839">
      <formula>$BX67="r"</formula>
    </cfRule>
  </conditionalFormatting>
  <conditionalFormatting sqref="BX69">
    <cfRule type="cellIs" dxfId="422" priority="10834" operator="equal">
      <formula>"a"</formula>
    </cfRule>
    <cfRule type="cellIs" dxfId="421" priority="10835" operator="equal">
      <formula>"d"</formula>
    </cfRule>
    <cfRule type="cellIs" dxfId="420" priority="10836" operator="equal">
      <formula>"r"</formula>
    </cfRule>
  </conditionalFormatting>
  <conditionalFormatting sqref="AL69:AW69">
    <cfRule type="expression" dxfId="419" priority="10831">
      <formula>$BX69="a"</formula>
    </cfRule>
    <cfRule type="expression" dxfId="418" priority="10832">
      <formula>$BX69="d"</formula>
    </cfRule>
    <cfRule type="expression" dxfId="417" priority="10833">
      <formula>$BX69="r"</formula>
    </cfRule>
  </conditionalFormatting>
  <conditionalFormatting sqref="AL62">
    <cfRule type="expression" dxfId="416" priority="10798">
      <formula>$BX62="a"</formula>
    </cfRule>
    <cfRule type="expression" dxfId="415" priority="10799">
      <formula>$BX62="d"</formula>
    </cfRule>
    <cfRule type="expression" dxfId="414" priority="10800">
      <formula>$BX62="r"</formula>
    </cfRule>
  </conditionalFormatting>
  <conditionalFormatting sqref="AL61">
    <cfRule type="expression" dxfId="413" priority="10795">
      <formula>$BX61="a"</formula>
    </cfRule>
    <cfRule type="expression" dxfId="412" priority="10796">
      <formula>$BX61="d"</formula>
    </cfRule>
    <cfRule type="expression" dxfId="411" priority="10797">
      <formula>$BX61="r"</formula>
    </cfRule>
  </conditionalFormatting>
  <conditionalFormatting sqref="AL61">
    <cfRule type="expression" dxfId="410" priority="10792">
      <formula>$BX61="a"</formula>
    </cfRule>
    <cfRule type="expression" dxfId="409" priority="10793">
      <formula>$BX61="d"</formula>
    </cfRule>
    <cfRule type="expression" dxfId="408" priority="10794">
      <formula>$BX61="r"</formula>
    </cfRule>
  </conditionalFormatting>
  <conditionalFormatting sqref="AM63">
    <cfRule type="expression" dxfId="407" priority="10789">
      <formula>$BX63="a"</formula>
    </cfRule>
    <cfRule type="expression" dxfId="406" priority="10790">
      <formula>$BX63="d"</formula>
    </cfRule>
    <cfRule type="expression" dxfId="405" priority="10791">
      <formula>$BX63="r"</formula>
    </cfRule>
  </conditionalFormatting>
  <conditionalFormatting sqref="AL63">
    <cfRule type="expression" dxfId="404" priority="10786">
      <formula>$BX63="a"</formula>
    </cfRule>
    <cfRule type="expression" dxfId="403" priority="10787">
      <formula>$BX63="d"</formula>
    </cfRule>
    <cfRule type="expression" dxfId="402" priority="10788">
      <formula>$BX63="r"</formula>
    </cfRule>
  </conditionalFormatting>
  <conditionalFormatting sqref="Q65:AA66">
    <cfRule type="expression" dxfId="401" priority="10783">
      <formula>$BX65="a"</formula>
    </cfRule>
    <cfRule type="expression" dxfId="400" priority="10784">
      <formula>$BX65="d"</formula>
    </cfRule>
    <cfRule type="expression" dxfId="399" priority="10785">
      <formula>$BX65="r"</formula>
    </cfRule>
  </conditionalFormatting>
  <conditionalFormatting sqref="AM70">
    <cfRule type="expression" dxfId="398" priority="10780">
      <formula>$BX70="a"</formula>
    </cfRule>
    <cfRule type="expression" dxfId="397" priority="10781">
      <formula>$BX70="d"</formula>
    </cfRule>
    <cfRule type="expression" dxfId="396" priority="10782">
      <formula>$BX70="r"</formula>
    </cfRule>
  </conditionalFormatting>
  <conditionalFormatting sqref="AL70">
    <cfRule type="expression" dxfId="395" priority="10777">
      <formula>$BX70="a"</formula>
    </cfRule>
    <cfRule type="expression" dxfId="394" priority="10778">
      <formula>$BX70="d"</formula>
    </cfRule>
    <cfRule type="expression" dxfId="393" priority="10779">
      <formula>$BX70="r"</formula>
    </cfRule>
  </conditionalFormatting>
  <conditionalFormatting sqref="AM71">
    <cfRule type="expression" dxfId="392" priority="10774">
      <formula>$BX71="a"</formula>
    </cfRule>
    <cfRule type="expression" dxfId="391" priority="10775">
      <formula>$BX71="d"</formula>
    </cfRule>
    <cfRule type="expression" dxfId="390" priority="10776">
      <formula>$BX71="r"</formula>
    </cfRule>
  </conditionalFormatting>
  <conditionalFormatting sqref="AL71">
    <cfRule type="expression" dxfId="389" priority="10771">
      <formula>$BX71="a"</formula>
    </cfRule>
    <cfRule type="expression" dxfId="388" priority="10772">
      <formula>$BX71="d"</formula>
    </cfRule>
    <cfRule type="expression" dxfId="387" priority="10773">
      <formula>$BX71="r"</formula>
    </cfRule>
  </conditionalFormatting>
  <conditionalFormatting sqref="S60:Y60">
    <cfRule type="expression" dxfId="386" priority="10690">
      <formula>$BX60="a"</formula>
    </cfRule>
    <cfRule type="expression" dxfId="385" priority="10691">
      <formula>$BX60="d"</formula>
    </cfRule>
    <cfRule type="expression" dxfId="384" priority="10692">
      <formula>$BX60="r"</formula>
    </cfRule>
  </conditionalFormatting>
  <conditionalFormatting sqref="S53:Y54">
    <cfRule type="expression" dxfId="383" priority="10726">
      <formula>$BX53="a"</formula>
    </cfRule>
    <cfRule type="expression" dxfId="382" priority="10727">
      <formula>$BX53="d"</formula>
    </cfRule>
    <cfRule type="expression" dxfId="381" priority="10728">
      <formula>$BX53="r"</formula>
    </cfRule>
  </conditionalFormatting>
  <conditionalFormatting sqref="Z52:AA52">
    <cfRule type="expression" dxfId="380" priority="10738">
      <formula>$BX52="a"</formula>
    </cfRule>
    <cfRule type="expression" dxfId="379" priority="10739">
      <formula>$BX52="d"</formula>
    </cfRule>
    <cfRule type="expression" dxfId="378" priority="10740">
      <formula>$BX52="r"</formula>
    </cfRule>
  </conditionalFormatting>
  <conditionalFormatting sqref="Z53:AA54">
    <cfRule type="expression" dxfId="377" priority="10735">
      <formula>$BX53="a"</formula>
    </cfRule>
    <cfRule type="expression" dxfId="376" priority="10736">
      <formula>$BX53="d"</formula>
    </cfRule>
    <cfRule type="expression" dxfId="375" priority="10737">
      <formula>$BX53="r"</formula>
    </cfRule>
  </conditionalFormatting>
  <conditionalFormatting sqref="S51:AA51">
    <cfRule type="expression" dxfId="374" priority="10732">
      <formula>$BX51="a"</formula>
    </cfRule>
    <cfRule type="expression" dxfId="373" priority="10733">
      <formula>$BX51="d"</formula>
    </cfRule>
    <cfRule type="expression" dxfId="372" priority="10734">
      <formula>$BX51="r"</formula>
    </cfRule>
  </conditionalFormatting>
  <conditionalFormatting sqref="S52:Y52">
    <cfRule type="expression" dxfId="371" priority="10729">
      <formula>$BX52="a"</formula>
    </cfRule>
    <cfRule type="expression" dxfId="370" priority="10730">
      <formula>$BX52="d"</formula>
    </cfRule>
    <cfRule type="expression" dxfId="369" priority="10731">
      <formula>$BX52="r"</formula>
    </cfRule>
  </conditionalFormatting>
  <conditionalFormatting sqref="S59:Y59">
    <cfRule type="expression" dxfId="368" priority="10693">
      <formula>$BX59="a"</formula>
    </cfRule>
    <cfRule type="expression" dxfId="367" priority="10694">
      <formula>$BX59="d"</formula>
    </cfRule>
    <cfRule type="expression" dxfId="366" priority="10695">
      <formula>$BX59="r"</formula>
    </cfRule>
  </conditionalFormatting>
  <conditionalFormatting sqref="BX73">
    <cfRule type="cellIs" dxfId="365" priority="10588" operator="equal">
      <formula>"a"</formula>
    </cfRule>
    <cfRule type="cellIs" dxfId="364" priority="10589" operator="equal">
      <formula>"d"</formula>
    </cfRule>
    <cfRule type="cellIs" dxfId="363" priority="10590" operator="equal">
      <formula>"r"</formula>
    </cfRule>
  </conditionalFormatting>
  <conditionalFormatting sqref="BC49">
    <cfRule type="expression" dxfId="362" priority="10261">
      <formula>$BX49="a"</formula>
    </cfRule>
    <cfRule type="expression" dxfId="361" priority="10262">
      <formula>$BX49="d"</formula>
    </cfRule>
    <cfRule type="expression" dxfId="360" priority="10263">
      <formula>$BX49="r"</formula>
    </cfRule>
  </conditionalFormatting>
  <conditionalFormatting sqref="C74:I74 C75:H75 D76:I76">
    <cfRule type="expression" dxfId="359" priority="9589">
      <formula>$BX74="a"</formula>
    </cfRule>
    <cfRule type="expression" dxfId="358" priority="9590">
      <formula>$BX74="d"</formula>
    </cfRule>
    <cfRule type="expression" dxfId="357" priority="9591">
      <formula>$BX74="r"</formula>
    </cfRule>
  </conditionalFormatting>
  <conditionalFormatting sqref="BX81 BX74:BX76">
    <cfRule type="cellIs" dxfId="356" priority="9580" operator="equal">
      <formula>"a"</formula>
    </cfRule>
    <cfRule type="cellIs" dxfId="355" priority="9581" operator="equal">
      <formula>"d"</formula>
    </cfRule>
    <cfRule type="cellIs" dxfId="354" priority="9582" operator="equal">
      <formula>"r"</formula>
    </cfRule>
  </conditionalFormatting>
  <conditionalFormatting sqref="B74:B75">
    <cfRule type="expression" dxfId="353" priority="9583">
      <formula>$BX74="a"</formula>
    </cfRule>
    <cfRule type="expression" dxfId="352" priority="9584">
      <formula>$BX74="d"</formula>
    </cfRule>
    <cfRule type="expression" dxfId="351" priority="9585">
      <formula>$BX74="r"</formula>
    </cfRule>
  </conditionalFormatting>
  <conditionalFormatting sqref="L74">
    <cfRule type="expression" dxfId="350" priority="9577">
      <formula>$BX74="a"</formula>
    </cfRule>
    <cfRule type="expression" dxfId="349" priority="9578">
      <formula>$BX74="d"</formula>
    </cfRule>
    <cfRule type="expression" dxfId="348" priority="9579">
      <formula>$BX74="r"</formula>
    </cfRule>
  </conditionalFormatting>
  <conditionalFormatting sqref="I75 L75">
    <cfRule type="expression" dxfId="347" priority="9562">
      <formula>$BX75="a"</formula>
    </cfRule>
    <cfRule type="expression" dxfId="346" priority="9563">
      <formula>$BX75="d"</formula>
    </cfRule>
    <cfRule type="expression" dxfId="345" priority="9564">
      <formula>$BX75="r"</formula>
    </cfRule>
  </conditionalFormatting>
  <conditionalFormatting sqref="C76">
    <cfRule type="expression" dxfId="344" priority="9556">
      <formula>$BX76="a"</formula>
    </cfRule>
    <cfRule type="expression" dxfId="343" priority="9557">
      <formula>$BX76="d"</formula>
    </cfRule>
    <cfRule type="expression" dxfId="342" priority="9558">
      <formula>$BX76="r"</formula>
    </cfRule>
  </conditionalFormatting>
  <conditionalFormatting sqref="B76">
    <cfRule type="expression" dxfId="341" priority="9553">
      <formula>$BX76="a"</formula>
    </cfRule>
    <cfRule type="expression" dxfId="340" priority="9554">
      <formula>$BX76="d"</formula>
    </cfRule>
    <cfRule type="expression" dxfId="339" priority="9555">
      <formula>$BX76="r"</formula>
    </cfRule>
  </conditionalFormatting>
  <conditionalFormatting sqref="BV83:BV84">
    <cfRule type="cellIs" dxfId="338" priority="9529" operator="equal">
      <formula>"a"</formula>
    </cfRule>
    <cfRule type="cellIs" dxfId="337" priority="9530" operator="equal">
      <formula>"d"</formula>
    </cfRule>
    <cfRule type="cellIs" dxfId="336" priority="9531" operator="equal">
      <formula>"r"</formula>
    </cfRule>
  </conditionalFormatting>
  <conditionalFormatting sqref="H78 C83:G84 I84 H83:I83 K83 K84:L84 AN82:BU84 Q77:AH77 AK77 AN77:BU77 Q82:AH84 AK82:AK84 AK78:BU80 AB78:AH80 L82:L83 K80:L80 B82:B84 B79:G80 H80:I80 I82 Q80:AA80">
    <cfRule type="expression" dxfId="335" priority="9532">
      <formula>$BV77="a"</formula>
    </cfRule>
    <cfRule type="expression" dxfId="334" priority="9533">
      <formula>$BV77="d"</formula>
    </cfRule>
    <cfRule type="expression" dxfId="333" priority="9534">
      <formula>$BV77="r"</formula>
    </cfRule>
  </conditionalFormatting>
  <conditionalFormatting sqref="BV77:BV79">
    <cfRule type="cellIs" dxfId="332" priority="9523" operator="equal">
      <formula>"a"</formula>
    </cfRule>
    <cfRule type="cellIs" dxfId="331" priority="9524" operator="equal">
      <formula>"d"</formula>
    </cfRule>
    <cfRule type="cellIs" dxfId="330" priority="9525" operator="equal">
      <formula>"r"</formula>
    </cfRule>
  </conditionalFormatting>
  <conditionalFormatting sqref="Q78:R79 B77:I77 B78:G78 H79 H82 H84 I78:I79 K77:L79">
    <cfRule type="expression" dxfId="329" priority="9526">
      <formula>$BV77="a"</formula>
    </cfRule>
    <cfRule type="expression" dxfId="328" priority="9527">
      <formula>$BV77="d"</formula>
    </cfRule>
    <cfRule type="expression" dxfId="327" priority="9528">
      <formula>$BV77="r"</formula>
    </cfRule>
  </conditionalFormatting>
  <conditionalFormatting sqref="BV80:BV82">
    <cfRule type="cellIs" dxfId="326" priority="9517" operator="equal">
      <formula>"a"</formula>
    </cfRule>
    <cfRule type="cellIs" dxfId="325" priority="9518" operator="equal">
      <formula>"d"</formula>
    </cfRule>
    <cfRule type="cellIs" dxfId="324" priority="9519" operator="equal">
      <formula>"r"</formula>
    </cfRule>
  </conditionalFormatting>
  <conditionalFormatting sqref="K82">
    <cfRule type="expression" dxfId="323" priority="9520">
      <formula>$BV82="a"</formula>
    </cfRule>
    <cfRule type="expression" dxfId="322" priority="9521">
      <formula>$BV82="d"</formula>
    </cfRule>
    <cfRule type="expression" dxfId="321" priority="9522">
      <formula>$BV82="r"</formula>
    </cfRule>
  </conditionalFormatting>
  <conditionalFormatting sqref="C82:G82">
    <cfRule type="expression" dxfId="320" priority="9514">
      <formula>$BV82="a"</formula>
    </cfRule>
    <cfRule type="expression" dxfId="319" priority="9515">
      <formula>$BV82="d"</formula>
    </cfRule>
    <cfRule type="expression" dxfId="318" priority="9516">
      <formula>$BV82="r"</formula>
    </cfRule>
  </conditionalFormatting>
  <conditionalFormatting sqref="AM77">
    <cfRule type="expression" dxfId="317" priority="9511">
      <formula>$BV77="a"</formula>
    </cfRule>
    <cfRule type="expression" dxfId="316" priority="9512">
      <formula>$BV77="d"</formula>
    </cfRule>
    <cfRule type="expression" dxfId="315" priority="9513">
      <formula>$BV77="r"</formula>
    </cfRule>
  </conditionalFormatting>
  <conditionalFormatting sqref="AL77">
    <cfRule type="expression" dxfId="314" priority="9508">
      <formula>$BV77="a"</formula>
    </cfRule>
    <cfRule type="expression" dxfId="313" priority="9509">
      <formula>$BV77="d"</formula>
    </cfRule>
    <cfRule type="expression" dxfId="312" priority="9510">
      <formula>$BV77="r"</formula>
    </cfRule>
  </conditionalFormatting>
  <conditionalFormatting sqref="AM82">
    <cfRule type="expression" dxfId="311" priority="9499">
      <formula>$BV82="a"</formula>
    </cfRule>
    <cfRule type="expression" dxfId="310" priority="9500">
      <formula>$BV82="d"</formula>
    </cfRule>
    <cfRule type="expression" dxfId="309" priority="9501">
      <formula>$BV82="r"</formula>
    </cfRule>
  </conditionalFormatting>
  <conditionalFormatting sqref="AL82">
    <cfRule type="expression" dxfId="308" priority="9496">
      <formula>$BV82="a"</formula>
    </cfRule>
    <cfRule type="expression" dxfId="307" priority="9497">
      <formula>$BV82="d"</formula>
    </cfRule>
    <cfRule type="expression" dxfId="306" priority="9498">
      <formula>$BV82="r"</formula>
    </cfRule>
  </conditionalFormatting>
  <conditionalFormatting sqref="AM83">
    <cfRule type="expression" dxfId="305" priority="9487">
      <formula>$BV83="a"</formula>
    </cfRule>
    <cfRule type="expression" dxfId="304" priority="9488">
      <formula>$BV83="d"</formula>
    </cfRule>
    <cfRule type="expression" dxfId="303" priority="9489">
      <formula>$BV83="r"</formula>
    </cfRule>
  </conditionalFormatting>
  <conditionalFormatting sqref="AL83:AL84">
    <cfRule type="expression" dxfId="302" priority="9484">
      <formula>$BV83="a"</formula>
    </cfRule>
    <cfRule type="expression" dxfId="301" priority="9485">
      <formula>$BV83="d"</formula>
    </cfRule>
    <cfRule type="expression" dxfId="300" priority="9486">
      <formula>$BV83="r"</formula>
    </cfRule>
  </conditionalFormatting>
  <conditionalFormatting sqref="Z79:AA79">
    <cfRule type="expression" dxfId="299" priority="9481">
      <formula>$BV79="a"</formula>
    </cfRule>
    <cfRule type="expression" dxfId="298" priority="9482">
      <formula>$BV79="d"</formula>
    </cfRule>
    <cfRule type="expression" dxfId="297" priority="9483">
      <formula>$BV79="r"</formula>
    </cfRule>
  </conditionalFormatting>
  <conditionalFormatting sqref="S78:AA78">
    <cfRule type="expression" dxfId="296" priority="9475">
      <formula>$BV78="a"</formula>
    </cfRule>
    <cfRule type="expression" dxfId="295" priority="9476">
      <formula>$BV78="d"</formula>
    </cfRule>
    <cfRule type="expression" dxfId="294" priority="9477">
      <formula>$BV78="r"</formula>
    </cfRule>
  </conditionalFormatting>
  <conditionalFormatting sqref="S79:Y79">
    <cfRule type="expression" dxfId="293" priority="9472">
      <formula>$BV79="a"</formula>
    </cfRule>
    <cfRule type="expression" dxfId="292" priority="9473">
      <formula>$BV79="d"</formula>
    </cfRule>
    <cfRule type="expression" dxfId="291" priority="9474">
      <formula>$BV79="r"</formula>
    </cfRule>
  </conditionalFormatting>
  <conditionalFormatting sqref="AM84 AM86:AM87">
    <cfRule type="expression" dxfId="290" priority="9466">
      <formula>$BV84="a"</formula>
    </cfRule>
    <cfRule type="expression" dxfId="289" priority="9467">
      <formula>$BV84="d"</formula>
    </cfRule>
    <cfRule type="expression" dxfId="288" priority="9468">
      <formula>$BV84="r"</formula>
    </cfRule>
  </conditionalFormatting>
  <conditionalFormatting sqref="B86:I87 BD86:BW87 AN86:BB87 K86:L87">
    <cfRule type="expression" dxfId="287" priority="9460">
      <formula>$BX86="a"</formula>
    </cfRule>
    <cfRule type="expression" dxfId="286" priority="9461">
      <formula>$BX86="d"</formula>
    </cfRule>
    <cfRule type="expression" dxfId="285" priority="9462">
      <formula>$BX86="r"</formula>
    </cfRule>
  </conditionalFormatting>
  <conditionalFormatting sqref="BX86:BX87">
    <cfRule type="cellIs" dxfId="284" priority="9457" operator="equal">
      <formula>"a"</formula>
    </cfRule>
    <cfRule type="cellIs" dxfId="283" priority="9458" operator="equal">
      <formula>"d"</formula>
    </cfRule>
    <cfRule type="cellIs" dxfId="282" priority="9459" operator="equal">
      <formula>"r"</formula>
    </cfRule>
  </conditionalFormatting>
  <conditionalFormatting sqref="BC86:BC87">
    <cfRule type="expression" dxfId="281" priority="9451">
      <formula>$BX86="a"</formula>
    </cfRule>
    <cfRule type="expression" dxfId="280" priority="9452">
      <formula>$BX86="d"</formula>
    </cfRule>
    <cfRule type="expression" dxfId="279" priority="9453">
      <formula>$BX86="r"</formula>
    </cfRule>
  </conditionalFormatting>
  <conditionalFormatting sqref="B28 C27:E28 K27 K28:L28 G27:I28 Q27:BV28">
    <cfRule type="expression" dxfId="278" priority="8191">
      <formula>$BX27="a"</formula>
    </cfRule>
    <cfRule type="expression" dxfId="277" priority="8192">
      <formula>$BX27="d"</formula>
    </cfRule>
    <cfRule type="expression" dxfId="276" priority="8193">
      <formula>$BX27="r"</formula>
    </cfRule>
  </conditionalFormatting>
  <conditionalFormatting sqref="BX27">
    <cfRule type="cellIs" dxfId="275" priority="8185" operator="equal">
      <formula>"a"</formula>
    </cfRule>
    <cfRule type="cellIs" dxfId="274" priority="8186" operator="equal">
      <formula>"d"</formula>
    </cfRule>
    <cfRule type="cellIs" dxfId="273" priority="8187" operator="equal">
      <formula>"r"</formula>
    </cfRule>
  </conditionalFormatting>
  <conditionalFormatting sqref="B27">
    <cfRule type="expression" dxfId="272" priority="8188">
      <formula>$BX27="a"</formula>
    </cfRule>
    <cfRule type="expression" dxfId="271" priority="8189">
      <formula>$BX27="d"</formula>
    </cfRule>
    <cfRule type="expression" dxfId="270" priority="8190">
      <formula>$BX27="r"</formula>
    </cfRule>
  </conditionalFormatting>
  <conditionalFormatting sqref="L27">
    <cfRule type="expression" dxfId="269" priority="8182">
      <formula>$BX27="a"</formula>
    </cfRule>
    <cfRule type="expression" dxfId="268" priority="8183">
      <formula>$BX27="d"</formula>
    </cfRule>
    <cfRule type="expression" dxfId="267" priority="8184">
      <formula>$BX27="r"</formula>
    </cfRule>
  </conditionalFormatting>
  <conditionalFormatting sqref="BX28">
    <cfRule type="cellIs" dxfId="266" priority="8179" operator="equal">
      <formula>"a"</formula>
    </cfRule>
    <cfRule type="cellIs" dxfId="265" priority="8180" operator="equal">
      <formula>"d"</formula>
    </cfRule>
    <cfRule type="cellIs" dxfId="264" priority="8181" operator="equal">
      <formula>"r"</formula>
    </cfRule>
  </conditionalFormatting>
  <conditionalFormatting sqref="C29:E29 G29:I29 Q29:BV29 K29">
    <cfRule type="expression" dxfId="263" priority="8176">
      <formula>$BX29="a"</formula>
    </cfRule>
    <cfRule type="expression" dxfId="262" priority="8177">
      <formula>$BX29="d"</formula>
    </cfRule>
    <cfRule type="expression" dxfId="261" priority="8178">
      <formula>$BX29="r"</formula>
    </cfRule>
  </conditionalFormatting>
  <conditionalFormatting sqref="BX29">
    <cfRule type="cellIs" dxfId="260" priority="8170" operator="equal">
      <formula>"a"</formula>
    </cfRule>
    <cfRule type="cellIs" dxfId="259" priority="8171" operator="equal">
      <formula>"d"</formula>
    </cfRule>
    <cfRule type="cellIs" dxfId="258" priority="8172" operator="equal">
      <formula>"r"</formula>
    </cfRule>
  </conditionalFormatting>
  <conditionalFormatting sqref="B29">
    <cfRule type="expression" dxfId="257" priority="8173">
      <formula>$BX29="a"</formula>
    </cfRule>
    <cfRule type="expression" dxfId="256" priority="8174">
      <formula>$BX29="d"</formula>
    </cfRule>
    <cfRule type="expression" dxfId="255" priority="8175">
      <formula>$BX29="r"</formula>
    </cfRule>
  </conditionalFormatting>
  <conditionalFormatting sqref="L29">
    <cfRule type="expression" dxfId="254" priority="8167">
      <formula>$BX29="a"</formula>
    </cfRule>
    <cfRule type="expression" dxfId="253" priority="8168">
      <formula>$BX29="d"</formula>
    </cfRule>
    <cfRule type="expression" dxfId="252" priority="8169">
      <formula>$BX29="r"</formula>
    </cfRule>
  </conditionalFormatting>
  <conditionalFormatting sqref="BW10">
    <cfRule type="expression" dxfId="251" priority="7972">
      <formula>$BX10="a"</formula>
    </cfRule>
    <cfRule type="expression" dxfId="250" priority="7973">
      <formula>$BX10="d"</formula>
    </cfRule>
    <cfRule type="expression" dxfId="249" priority="7974">
      <formula>$BX10="r"</formula>
    </cfRule>
  </conditionalFormatting>
  <conditionalFormatting sqref="B48:I48 BD48:BV48 AM48:BB48 K48:L48">
    <cfRule type="expression" dxfId="248" priority="7462">
      <formula>$BX48="a"</formula>
    </cfRule>
    <cfRule type="expression" dxfId="247" priority="7463">
      <formula>$BX48="d"</formula>
    </cfRule>
    <cfRule type="expression" dxfId="246" priority="7464">
      <formula>$BX48="r"</formula>
    </cfRule>
  </conditionalFormatting>
  <conditionalFormatting sqref="BX48">
    <cfRule type="cellIs" dxfId="245" priority="7459" operator="equal">
      <formula>"a"</formula>
    </cfRule>
    <cfRule type="cellIs" dxfId="244" priority="7460" operator="equal">
      <formula>"d"</formula>
    </cfRule>
    <cfRule type="cellIs" dxfId="243" priority="7461" operator="equal">
      <formula>"r"</formula>
    </cfRule>
  </conditionalFormatting>
  <conditionalFormatting sqref="AL48">
    <cfRule type="expression" dxfId="242" priority="7453">
      <formula>$BX48="a"</formula>
    </cfRule>
    <cfRule type="expression" dxfId="241" priority="7454">
      <formula>$BX48="d"</formula>
    </cfRule>
    <cfRule type="expression" dxfId="240" priority="7455">
      <formula>$BX48="r"</formula>
    </cfRule>
  </conditionalFormatting>
  <conditionalFormatting sqref="AL48">
    <cfRule type="expression" dxfId="239" priority="7450">
      <formula>$BX48="a"</formula>
    </cfRule>
    <cfRule type="expression" dxfId="238" priority="7451">
      <formula>$BX48="d"</formula>
    </cfRule>
    <cfRule type="expression" dxfId="237" priority="7452">
      <formula>$BX48="r"</formula>
    </cfRule>
  </conditionalFormatting>
  <conditionalFormatting sqref="BC48">
    <cfRule type="expression" dxfId="236" priority="7447">
      <formula>$BX48="a"</formula>
    </cfRule>
    <cfRule type="expression" dxfId="235" priority="7448">
      <formula>$BX48="d"</formula>
    </cfRule>
    <cfRule type="expression" dxfId="234" priority="7449">
      <formula>$BX48="r"</formula>
    </cfRule>
  </conditionalFormatting>
  <conditionalFormatting sqref="V100:BV100 B100 I100 N100 K100:L100">
    <cfRule type="expression" dxfId="233" priority="424">
      <formula>$BX100="a"</formula>
    </cfRule>
    <cfRule type="expression" dxfId="232" priority="425">
      <formula>$BX100="d"</formula>
    </cfRule>
    <cfRule type="expression" dxfId="231" priority="426">
      <formula>$BX100="r"</formula>
    </cfRule>
  </conditionalFormatting>
  <conditionalFormatting sqref="C100">
    <cfRule type="expression" dxfId="230" priority="409">
      <formula>$BX100="a"</formula>
    </cfRule>
    <cfRule type="expression" dxfId="229" priority="410">
      <formula>$BX100="d"</formula>
    </cfRule>
    <cfRule type="expression" dxfId="228" priority="411">
      <formula>$BX100="r"</formula>
    </cfRule>
  </conditionalFormatting>
  <conditionalFormatting sqref="BX100">
    <cfRule type="cellIs" dxfId="227" priority="421" operator="equal">
      <formula>"a"</formula>
    </cfRule>
    <cfRule type="cellIs" dxfId="226" priority="422" operator="equal">
      <formula>"d"</formula>
    </cfRule>
    <cfRule type="cellIs" dxfId="225" priority="423" operator="equal">
      <formula>"r"</formula>
    </cfRule>
  </conditionalFormatting>
  <conditionalFormatting sqref="H100">
    <cfRule type="expression" dxfId="224" priority="418">
      <formula>$BX100="a"</formula>
    </cfRule>
    <cfRule type="expression" dxfId="223" priority="419">
      <formula>$BX100="d"</formula>
    </cfRule>
    <cfRule type="expression" dxfId="222" priority="420">
      <formula>$BX100="r"</formula>
    </cfRule>
  </conditionalFormatting>
  <conditionalFormatting sqref="E100:G100">
    <cfRule type="expression" dxfId="221" priority="415">
      <formula>$BX100="a"</formula>
    </cfRule>
    <cfRule type="expression" dxfId="220" priority="416">
      <formula>$BX100="d"</formula>
    </cfRule>
    <cfRule type="expression" dxfId="219" priority="417">
      <formula>$BX100="r"</formula>
    </cfRule>
  </conditionalFormatting>
  <conditionalFormatting sqref="D100">
    <cfRule type="expression" dxfId="218" priority="412">
      <formula>$BX100="a"</formula>
    </cfRule>
    <cfRule type="expression" dxfId="217" priority="413">
      <formula>$BX100="d"</formula>
    </cfRule>
    <cfRule type="expression" dxfId="216" priority="414">
      <formula>$BX100="r"</formula>
    </cfRule>
  </conditionalFormatting>
  <conditionalFormatting sqref="Q100:R100">
    <cfRule type="expression" dxfId="215" priority="406">
      <formula>$BX100="a"</formula>
    </cfRule>
    <cfRule type="expression" dxfId="214" priority="407">
      <formula>$BX100="d"</formula>
    </cfRule>
    <cfRule type="expression" dxfId="213" priority="408">
      <formula>$BX100="r"</formula>
    </cfRule>
  </conditionalFormatting>
  <conditionalFormatting sqref="S100:U100">
    <cfRule type="expression" dxfId="212" priority="403">
      <formula>$BX100="a"</formula>
    </cfRule>
    <cfRule type="expression" dxfId="211" priority="404">
      <formula>$BX100="d"</formula>
    </cfRule>
    <cfRule type="expression" dxfId="210" priority="405">
      <formula>$BX100="r"</formula>
    </cfRule>
  </conditionalFormatting>
  <conditionalFormatting sqref="N99 I99 B99 K99:L99">
    <cfRule type="expression" dxfId="209" priority="400">
      <formula>$BX99="a"</formula>
    </cfRule>
    <cfRule type="expression" dxfId="208" priority="401">
      <formula>$BX99="d"</formula>
    </cfRule>
    <cfRule type="expression" dxfId="207" priority="402">
      <formula>$BX99="r"</formula>
    </cfRule>
  </conditionalFormatting>
  <conditionalFormatting sqref="BX99">
    <cfRule type="cellIs" dxfId="206" priority="394" operator="equal">
      <formula>"a"</formula>
    </cfRule>
    <cfRule type="cellIs" dxfId="205" priority="395" operator="equal">
      <formula>"d"</formula>
    </cfRule>
    <cfRule type="cellIs" dxfId="204" priority="396" operator="equal">
      <formula>"r"</formula>
    </cfRule>
  </conditionalFormatting>
  <conditionalFormatting sqref="Q99:BV99">
    <cfRule type="expression" dxfId="203" priority="397">
      <formula>$BX99="a"</formula>
    </cfRule>
    <cfRule type="expression" dxfId="202" priority="398">
      <formula>$BX99="d"</formula>
    </cfRule>
    <cfRule type="expression" dxfId="201" priority="399">
      <formula>$BX99="r"</formula>
    </cfRule>
  </conditionalFormatting>
  <conditionalFormatting sqref="H99">
    <cfRule type="expression" dxfId="200" priority="391">
      <formula>$BX99="a"</formula>
    </cfRule>
    <cfRule type="expression" dxfId="199" priority="392">
      <formula>$BX99="d"</formula>
    </cfRule>
    <cfRule type="expression" dxfId="198" priority="393">
      <formula>$BX99="r"</formula>
    </cfRule>
  </conditionalFormatting>
  <conditionalFormatting sqref="E99:G99">
    <cfRule type="expression" dxfId="197" priority="388">
      <formula>$BX99="a"</formula>
    </cfRule>
    <cfRule type="expression" dxfId="196" priority="389">
      <formula>$BX99="d"</formula>
    </cfRule>
    <cfRule type="expression" dxfId="195" priority="390">
      <formula>$BX99="r"</formula>
    </cfRule>
  </conditionalFormatting>
  <conditionalFormatting sqref="D99">
    <cfRule type="expression" dxfId="194" priority="385">
      <formula>$BX99="a"</formula>
    </cfRule>
    <cfRule type="expression" dxfId="193" priority="386">
      <formula>$BX99="d"</formula>
    </cfRule>
    <cfRule type="expression" dxfId="192" priority="387">
      <formula>$BX99="r"</formula>
    </cfRule>
  </conditionalFormatting>
  <conditionalFormatting sqref="C99">
    <cfRule type="expression" dxfId="191" priority="382">
      <formula>$BX99="a"</formula>
    </cfRule>
    <cfRule type="expression" dxfId="190" priority="383">
      <formula>$BX99="d"</formula>
    </cfRule>
    <cfRule type="expression" dxfId="189" priority="384">
      <formula>$BX99="r"</formula>
    </cfRule>
  </conditionalFormatting>
  <conditionalFormatting sqref="BX119">
    <cfRule type="cellIs" dxfId="188" priority="373" operator="equal">
      <formula>"a"</formula>
    </cfRule>
    <cfRule type="cellIs" dxfId="187" priority="374" operator="equal">
      <formula>"d"</formula>
    </cfRule>
    <cfRule type="cellIs" dxfId="186" priority="375" operator="equal">
      <formula>"r"</formula>
    </cfRule>
  </conditionalFormatting>
  <conditionalFormatting sqref="Z119:BV119 Q119:R119 B119:I119 N119 L119">
    <cfRule type="expression" dxfId="185" priority="376">
      <formula>$BX119="a"</formula>
    </cfRule>
    <cfRule type="expression" dxfId="184" priority="377">
      <formula>$BX119="d"</formula>
    </cfRule>
    <cfRule type="expression" dxfId="183" priority="378">
      <formula>$BX119="r"</formula>
    </cfRule>
  </conditionalFormatting>
  <conditionalFormatting sqref="S119:Y119">
    <cfRule type="expression" dxfId="182" priority="364">
      <formula>$BX119="a"</formula>
    </cfRule>
    <cfRule type="expression" dxfId="181" priority="365">
      <formula>$BX119="d"</formula>
    </cfRule>
    <cfRule type="expression" dxfId="180" priority="366">
      <formula>$BX119="r"</formula>
    </cfRule>
  </conditionalFormatting>
  <conditionalFormatting sqref="BX120">
    <cfRule type="cellIs" dxfId="179" priority="358" operator="equal">
      <formula>"a"</formula>
    </cfRule>
    <cfRule type="cellIs" dxfId="178" priority="359" operator="equal">
      <formula>"d"</formula>
    </cfRule>
    <cfRule type="cellIs" dxfId="177" priority="360" operator="equal">
      <formula>"r"</formula>
    </cfRule>
  </conditionalFormatting>
  <conditionalFormatting sqref="Z120:BV120 Q120:R120 B120:I120 N120 L120">
    <cfRule type="expression" dxfId="176" priority="361">
      <formula>$BX120="a"</formula>
    </cfRule>
    <cfRule type="expression" dxfId="175" priority="362">
      <formula>$BX120="d"</formula>
    </cfRule>
    <cfRule type="expression" dxfId="174" priority="363">
      <formula>$BX120="r"</formula>
    </cfRule>
  </conditionalFormatting>
  <conditionalFormatting sqref="S120:Y120">
    <cfRule type="expression" dxfId="173" priority="349">
      <formula>$BX120="a"</formula>
    </cfRule>
    <cfRule type="expression" dxfId="172" priority="350">
      <formula>$BX120="d"</formula>
    </cfRule>
    <cfRule type="expression" dxfId="171" priority="351">
      <formula>$BX120="r"</formula>
    </cfRule>
  </conditionalFormatting>
  <conditionalFormatting sqref="AK85:BB85">
    <cfRule type="expression" dxfId="170" priority="343">
      <formula>$BX85="a"</formula>
    </cfRule>
    <cfRule type="expression" dxfId="169" priority="344">
      <formula>$BX85="d"</formula>
    </cfRule>
    <cfRule type="expression" dxfId="168" priority="345">
      <formula>$BX85="r"</formula>
    </cfRule>
  </conditionalFormatting>
  <conditionalFormatting sqref="B85 D85:G85">
    <cfRule type="expression" dxfId="167" priority="337">
      <formula>$BX85="a"</formula>
    </cfRule>
    <cfRule type="expression" dxfId="166" priority="338">
      <formula>$BX85="d"</formula>
    </cfRule>
    <cfRule type="expression" dxfId="165" priority="339">
      <formula>$BX85="r"</formula>
    </cfRule>
  </conditionalFormatting>
  <conditionalFormatting sqref="R85 Z85:AH85 L85 H85:I85">
    <cfRule type="expression" dxfId="164" priority="331">
      <formula>$BX85="a"</formula>
    </cfRule>
    <cfRule type="expression" dxfId="163" priority="332">
      <formula>$BX85="d"</formula>
    </cfRule>
    <cfRule type="expression" dxfId="162" priority="333">
      <formula>$BX85="r"</formula>
    </cfRule>
  </conditionalFormatting>
  <conditionalFormatting sqref="BX85">
    <cfRule type="cellIs" dxfId="161" priority="325" operator="equal">
      <formula>"a"</formula>
    </cfRule>
    <cfRule type="cellIs" dxfId="160" priority="326" operator="equal">
      <formula>"d"</formula>
    </cfRule>
    <cfRule type="cellIs" dxfId="159" priority="327" operator="equal">
      <formula>"r"</formula>
    </cfRule>
  </conditionalFormatting>
  <conditionalFormatting sqref="K85">
    <cfRule type="expression" dxfId="158" priority="328">
      <formula>$BX85="a"</formula>
    </cfRule>
    <cfRule type="expression" dxfId="157" priority="329">
      <formula>$BX85="d"</formula>
    </cfRule>
    <cfRule type="expression" dxfId="156" priority="330">
      <formula>$BX85="r"</formula>
    </cfRule>
  </conditionalFormatting>
  <conditionalFormatting sqref="Q85">
    <cfRule type="expression" dxfId="155" priority="322">
      <formula>$BX85="a"</formula>
    </cfRule>
    <cfRule type="expression" dxfId="154" priority="323">
      <formula>$BX85="d"</formula>
    </cfRule>
    <cfRule type="expression" dxfId="153" priority="324">
      <formula>$BX85="r"</formula>
    </cfRule>
  </conditionalFormatting>
  <conditionalFormatting sqref="S85:Y85">
    <cfRule type="expression" dxfId="152" priority="319">
      <formula>$BX85="a"</formula>
    </cfRule>
    <cfRule type="expression" dxfId="151" priority="320">
      <formula>$BX85="d"</formula>
    </cfRule>
    <cfRule type="expression" dxfId="150" priority="321">
      <formula>$BX85="r"</formula>
    </cfRule>
  </conditionalFormatting>
  <conditionalFormatting sqref="C85">
    <cfRule type="expression" dxfId="149" priority="316">
      <formula>$BV85="a"</formula>
    </cfRule>
    <cfRule type="expression" dxfId="148" priority="317">
      <formula>$BV85="d"</formula>
    </cfRule>
    <cfRule type="expression" dxfId="147" priority="318">
      <formula>$BV85="r"</formula>
    </cfRule>
  </conditionalFormatting>
  <conditionalFormatting sqref="Q32:AW32 H32:I32 K32:L32">
    <cfRule type="expression" dxfId="146" priority="184">
      <formula>$BX32="a"</formula>
    </cfRule>
    <cfRule type="expression" dxfId="145" priority="185">
      <formula>$BX32="d"</formula>
    </cfRule>
    <cfRule type="expression" dxfId="144" priority="186">
      <formula>$BX32="r"</formula>
    </cfRule>
  </conditionalFormatting>
  <conditionalFormatting sqref="BB32:BW32">
    <cfRule type="expression" dxfId="143" priority="178">
      <formula>$BX32="a"</formula>
    </cfRule>
    <cfRule type="expression" dxfId="142" priority="179">
      <formula>$BX32="d"</formula>
    </cfRule>
    <cfRule type="expression" dxfId="141" priority="180">
      <formula>$BX32="r"</formula>
    </cfRule>
  </conditionalFormatting>
  <conditionalFormatting sqref="B32:G32">
    <cfRule type="expression" dxfId="140" priority="181">
      <formula>$BX32="a"</formula>
    </cfRule>
    <cfRule type="expression" dxfId="139" priority="182">
      <formula>$BX32="d"</formula>
    </cfRule>
    <cfRule type="expression" dxfId="138" priority="183">
      <formula>$BX32="r"</formula>
    </cfRule>
  </conditionalFormatting>
  <conditionalFormatting sqref="BX32">
    <cfRule type="cellIs" dxfId="137" priority="175" operator="equal">
      <formula>"a"</formula>
    </cfRule>
    <cfRule type="cellIs" dxfId="136" priority="176" operator="equal">
      <formula>"d"</formula>
    </cfRule>
    <cfRule type="cellIs" dxfId="135" priority="177" operator="equal">
      <formula>"r"</formula>
    </cfRule>
  </conditionalFormatting>
  <conditionalFormatting sqref="AX32:BA32">
    <cfRule type="expression" dxfId="134" priority="172">
      <formula>$BX32="a"</formula>
    </cfRule>
    <cfRule type="expression" dxfId="133" priority="173">
      <formula>$BX32="d"</formula>
    </cfRule>
    <cfRule type="expression" dxfId="132" priority="174">
      <formula>$BX32="r"</formula>
    </cfRule>
  </conditionalFormatting>
  <conditionalFormatting sqref="L13">
    <cfRule type="expression" dxfId="131" priority="160">
      <formula>$BX13="a"</formula>
    </cfRule>
    <cfRule type="expression" dxfId="130" priority="161">
      <formula>$BX13="d"</formula>
    </cfRule>
    <cfRule type="expression" dxfId="129" priority="162">
      <formula>$BX13="r"</formula>
    </cfRule>
  </conditionalFormatting>
  <conditionalFormatting sqref="BX13">
    <cfRule type="cellIs" dxfId="128" priority="163" operator="equal">
      <formula>"a"</formula>
    </cfRule>
    <cfRule type="cellIs" dxfId="127" priority="164" operator="equal">
      <formula>"d"</formula>
    </cfRule>
    <cfRule type="cellIs" dxfId="126" priority="165" operator="equal">
      <formula>"r"</formula>
    </cfRule>
  </conditionalFormatting>
  <conditionalFormatting sqref="B13:G13">
    <cfRule type="expression" dxfId="125" priority="166">
      <formula>$BX13="a"</formula>
    </cfRule>
    <cfRule type="expression" dxfId="124" priority="167">
      <formula>$BX13="d"</formula>
    </cfRule>
    <cfRule type="expression" dxfId="123" priority="168">
      <formula>$BX13="r"</formula>
    </cfRule>
  </conditionalFormatting>
  <conditionalFormatting sqref="B14:G14">
    <cfRule type="expression" dxfId="122" priority="154">
      <formula>$BX14="a"</formula>
    </cfRule>
    <cfRule type="expression" dxfId="121" priority="155">
      <formula>$BX14="d"</formula>
    </cfRule>
    <cfRule type="expression" dxfId="120" priority="156">
      <formula>$BX14="r"</formula>
    </cfRule>
  </conditionalFormatting>
  <conditionalFormatting sqref="BX14">
    <cfRule type="cellIs" dxfId="119" priority="151" operator="equal">
      <formula>"a"</formula>
    </cfRule>
    <cfRule type="cellIs" dxfId="118" priority="152" operator="equal">
      <formula>"d"</formula>
    </cfRule>
    <cfRule type="cellIs" dxfId="117" priority="153" operator="equal">
      <formula>"r"</formula>
    </cfRule>
  </conditionalFormatting>
  <conditionalFormatting sqref="L14">
    <cfRule type="expression" dxfId="116" priority="148">
      <formula>$BX14="a"</formula>
    </cfRule>
    <cfRule type="expression" dxfId="115" priority="149">
      <formula>$BX14="d"</formula>
    </cfRule>
    <cfRule type="expression" dxfId="114" priority="150">
      <formula>$BX14="r"</formula>
    </cfRule>
  </conditionalFormatting>
  <conditionalFormatting sqref="K13:K14">
    <cfRule type="expression" dxfId="113" priority="145">
      <formula>$BX13="a"</formula>
    </cfRule>
    <cfRule type="expression" dxfId="112" priority="146">
      <formula>$BX13="d"</formula>
    </cfRule>
    <cfRule type="expression" dxfId="111" priority="147">
      <formula>$BX13="r"</formula>
    </cfRule>
  </conditionalFormatting>
  <conditionalFormatting sqref="S13:Y13">
    <cfRule type="expression" dxfId="110" priority="142">
      <formula>$BX13="a"</formula>
    </cfRule>
    <cfRule type="expression" dxfId="109" priority="143">
      <formula>$BX13="d"</formula>
    </cfRule>
    <cfRule type="expression" dxfId="108" priority="144">
      <formula>$BX13="r"</formula>
    </cfRule>
  </conditionalFormatting>
  <conditionalFormatting sqref="S14:Y14">
    <cfRule type="expression" dxfId="107" priority="139">
      <formula>$BX14="a"</formula>
    </cfRule>
    <cfRule type="expression" dxfId="106" priority="140">
      <formula>$BX14="d"</formula>
    </cfRule>
    <cfRule type="expression" dxfId="105" priority="141">
      <formula>$BX14="r"</formula>
    </cfRule>
  </conditionalFormatting>
  <conditionalFormatting sqref="AW11">
    <cfRule type="expression" dxfId="104" priority="133">
      <formula>$BX11="a"</formula>
    </cfRule>
    <cfRule type="expression" dxfId="103" priority="134">
      <formula>$BX11="d"</formula>
    </cfRule>
    <cfRule type="expression" dxfId="102" priority="135">
      <formula>$BX11="r"</formula>
    </cfRule>
  </conditionalFormatting>
  <conditionalFormatting sqref="K9">
    <cfRule type="expression" dxfId="101" priority="130">
      <formula>$BX9="a"</formula>
    </cfRule>
    <cfRule type="expression" dxfId="100" priority="131">
      <formula>$BX9="d"</formula>
    </cfRule>
    <cfRule type="expression" dxfId="99" priority="132">
      <formula>$BX9="r"</formula>
    </cfRule>
  </conditionalFormatting>
  <conditionalFormatting sqref="A9">
    <cfRule type="expression" dxfId="98" priority="127">
      <formula>$BX9="a"</formula>
    </cfRule>
    <cfRule type="expression" dxfId="97" priority="128">
      <formula>$BX9="d"</formula>
    </cfRule>
    <cfRule type="expression" dxfId="96" priority="129">
      <formula>$BX9="r"</formula>
    </cfRule>
  </conditionalFormatting>
  <conditionalFormatting sqref="C9:J9">
    <cfRule type="expression" dxfId="95" priority="124">
      <formula>$BX9="a"</formula>
    </cfRule>
    <cfRule type="expression" dxfId="94" priority="125">
      <formula>$BX9="d"</formula>
    </cfRule>
    <cfRule type="expression" dxfId="93" priority="126">
      <formula>$BX9="r"</formula>
    </cfRule>
  </conditionalFormatting>
  <conditionalFormatting sqref="BX9">
    <cfRule type="cellIs" dxfId="92" priority="118" operator="equal">
      <formula>"a"</formula>
    </cfRule>
    <cfRule type="cellIs" dxfId="91" priority="119" operator="equal">
      <formula>"d"</formula>
    </cfRule>
    <cfRule type="cellIs" dxfId="90" priority="120" operator="equal">
      <formula>"r"</formula>
    </cfRule>
  </conditionalFormatting>
  <conditionalFormatting sqref="B9">
    <cfRule type="expression" dxfId="89" priority="121">
      <formula>$BX9="a"</formula>
    </cfRule>
    <cfRule type="expression" dxfId="88" priority="122">
      <formula>$BX9="d"</formula>
    </cfRule>
    <cfRule type="expression" dxfId="87" priority="123">
      <formula>$BX9="r"</formula>
    </cfRule>
  </conditionalFormatting>
  <conditionalFormatting sqref="L9">
    <cfRule type="expression" dxfId="86" priority="115">
      <formula>$BX9="a"</formula>
    </cfRule>
    <cfRule type="expression" dxfId="85" priority="116">
      <formula>$BX9="d"</formula>
    </cfRule>
    <cfRule type="expression" dxfId="84" priority="117">
      <formula>$BX9="r"</formula>
    </cfRule>
  </conditionalFormatting>
  <conditionalFormatting sqref="B33:B36 AK33:BB36 D33:G36">
    <cfRule type="expression" dxfId="83" priority="112">
      <formula>$BX33="a"</formula>
    </cfRule>
    <cfRule type="expression" dxfId="82" priority="113">
      <formula>$BX33="d"</formula>
    </cfRule>
    <cfRule type="expression" dxfId="81" priority="114">
      <formula>$BX33="r"</formula>
    </cfRule>
  </conditionalFormatting>
  <conditionalFormatting sqref="N33:N36">
    <cfRule type="expression" dxfId="80" priority="109">
      <formula>$BX33="a"</formula>
    </cfRule>
    <cfRule type="expression" dxfId="79" priority="110">
      <formula>$BX33="d"</formula>
    </cfRule>
    <cfRule type="expression" dxfId="78" priority="111">
      <formula>$BX33="r"</formula>
    </cfRule>
  </conditionalFormatting>
  <conditionalFormatting sqref="R33:R36 Z33:AH36 L33:L36 H33:I36">
    <cfRule type="expression" dxfId="77" priority="103">
      <formula>$BX33="a"</formula>
    </cfRule>
    <cfRule type="expression" dxfId="76" priority="104">
      <formula>$BX33="d"</formula>
    </cfRule>
    <cfRule type="expression" dxfId="75" priority="105">
      <formula>$BX33="r"</formula>
    </cfRule>
  </conditionalFormatting>
  <conditionalFormatting sqref="BX33:BX36">
    <cfRule type="cellIs" dxfId="74" priority="97" operator="equal">
      <formula>"a"</formula>
    </cfRule>
    <cfRule type="cellIs" dxfId="73" priority="98" operator="equal">
      <formula>"d"</formula>
    </cfRule>
    <cfRule type="cellIs" dxfId="72" priority="99" operator="equal">
      <formula>"r"</formula>
    </cfRule>
  </conditionalFormatting>
  <conditionalFormatting sqref="K33:K36">
    <cfRule type="expression" dxfId="71" priority="100">
      <formula>$BX33="a"</formula>
    </cfRule>
    <cfRule type="expression" dxfId="70" priority="101">
      <formula>$BX33="d"</formula>
    </cfRule>
    <cfRule type="expression" dxfId="69" priority="102">
      <formula>$BX33="r"</formula>
    </cfRule>
  </conditionalFormatting>
  <conditionalFormatting sqref="Q33:Q36">
    <cfRule type="expression" dxfId="68" priority="94">
      <formula>$BX33="a"</formula>
    </cfRule>
    <cfRule type="expression" dxfId="67" priority="95">
      <formula>$BX33="d"</formula>
    </cfRule>
    <cfRule type="expression" dxfId="66" priority="96">
      <formula>$BX33="r"</formula>
    </cfRule>
  </conditionalFormatting>
  <conditionalFormatting sqref="S33:Y36">
    <cfRule type="expression" dxfId="65" priority="91">
      <formula>$BX33="a"</formula>
    </cfRule>
    <cfRule type="expression" dxfId="64" priority="92">
      <formula>$BX33="d"</formula>
    </cfRule>
    <cfRule type="expression" dxfId="63" priority="93">
      <formula>$BX33="r"</formula>
    </cfRule>
  </conditionalFormatting>
  <conditionalFormatting sqref="C33:C36">
    <cfRule type="expression" dxfId="62" priority="88">
      <formula>$BV33="a"</formula>
    </cfRule>
    <cfRule type="expression" dxfId="61" priority="89">
      <formula>$BV33="d"</formula>
    </cfRule>
    <cfRule type="expression" dxfId="60" priority="90">
      <formula>$BV33="r"</formula>
    </cfRule>
  </conditionalFormatting>
  <conditionalFormatting sqref="BX37:BX44">
    <cfRule type="cellIs" dxfId="59" priority="76" operator="equal">
      <formula>"a"</formula>
    </cfRule>
    <cfRule type="cellIs" dxfId="58" priority="77" operator="equal">
      <formula>"d"</formula>
    </cfRule>
    <cfRule type="cellIs" dxfId="57" priority="78" operator="equal">
      <formula>"r"</formula>
    </cfRule>
  </conditionalFormatting>
  <conditionalFormatting sqref="BX37:BX44">
    <cfRule type="cellIs" dxfId="56" priority="73" operator="equal">
      <formula>"a"</formula>
    </cfRule>
    <cfRule type="cellIs" dxfId="55" priority="74" operator="equal">
      <formula>"d"</formula>
    </cfRule>
    <cfRule type="cellIs" dxfId="54" priority="75" operator="equal">
      <formula>"r"</formula>
    </cfRule>
  </conditionalFormatting>
  <conditionalFormatting sqref="BX56:BX57">
    <cfRule type="cellIs" dxfId="53" priority="46" operator="equal">
      <formula>"a"</formula>
    </cfRule>
    <cfRule type="cellIs" dxfId="52" priority="47" operator="equal">
      <formula>"d"</formula>
    </cfRule>
    <cfRule type="cellIs" dxfId="51" priority="48" operator="equal">
      <formula>"r"</formula>
    </cfRule>
  </conditionalFormatting>
  <conditionalFormatting sqref="A58">
    <cfRule type="expression" dxfId="50" priority="40">
      <formula>$BX58="a"</formula>
    </cfRule>
    <cfRule type="expression" dxfId="49" priority="41">
      <formula>$BX58="d"</formula>
    </cfRule>
    <cfRule type="expression" dxfId="48" priority="42">
      <formula>$BX58="r"</formula>
    </cfRule>
  </conditionalFormatting>
  <conditionalFormatting sqref="B58 AK58:BB58 D58:G58">
    <cfRule type="expression" dxfId="47" priority="37">
      <formula>$BX58="a"</formula>
    </cfRule>
    <cfRule type="expression" dxfId="46" priority="38">
      <formula>$BX58="d"</formula>
    </cfRule>
    <cfRule type="expression" dxfId="45" priority="39">
      <formula>$BX58="r"</formula>
    </cfRule>
  </conditionalFormatting>
  <conditionalFormatting sqref="R58 Z58:AH58 L58 H58:I58">
    <cfRule type="expression" dxfId="44" priority="34">
      <formula>$BX58="a"</formula>
    </cfRule>
    <cfRule type="expression" dxfId="43" priority="35">
      <formula>$BX58="d"</formula>
    </cfRule>
    <cfRule type="expression" dxfId="42" priority="36">
      <formula>$BX58="r"</formula>
    </cfRule>
  </conditionalFormatting>
  <conditionalFormatting sqref="BX58">
    <cfRule type="cellIs" dxfId="41" priority="28" operator="equal">
      <formula>"a"</formula>
    </cfRule>
    <cfRule type="cellIs" dxfId="40" priority="29" operator="equal">
      <formula>"d"</formula>
    </cfRule>
    <cfRule type="cellIs" dxfId="39" priority="30" operator="equal">
      <formula>"r"</formula>
    </cfRule>
  </conditionalFormatting>
  <conditionalFormatting sqref="K58">
    <cfRule type="expression" dxfId="38" priority="31">
      <formula>$BX58="a"</formula>
    </cfRule>
    <cfRule type="expression" dxfId="37" priority="32">
      <formula>$BX58="d"</formula>
    </cfRule>
    <cfRule type="expression" dxfId="36" priority="33">
      <formula>$BX58="r"</formula>
    </cfRule>
  </conditionalFormatting>
  <conditionalFormatting sqref="Q58">
    <cfRule type="expression" dxfId="35" priority="25">
      <formula>$BX58="a"</formula>
    </cfRule>
    <cfRule type="expression" dxfId="34" priority="26">
      <formula>$BX58="d"</formula>
    </cfRule>
    <cfRule type="expression" dxfId="33" priority="27">
      <formula>$BX58="r"</formula>
    </cfRule>
  </conditionalFormatting>
  <conditionalFormatting sqref="S58:Y58">
    <cfRule type="expression" dxfId="32" priority="22">
      <formula>$BX58="a"</formula>
    </cfRule>
    <cfRule type="expression" dxfId="31" priority="23">
      <formula>$BX58="d"</formula>
    </cfRule>
    <cfRule type="expression" dxfId="30" priority="24">
      <formula>$BX58="r"</formula>
    </cfRule>
  </conditionalFormatting>
  <conditionalFormatting sqref="C58">
    <cfRule type="expression" dxfId="29" priority="19">
      <formula>$BV58="a"</formula>
    </cfRule>
    <cfRule type="expression" dxfId="28" priority="20">
      <formula>$BV58="d"</formula>
    </cfRule>
    <cfRule type="expression" dxfId="27" priority="21">
      <formula>$BV58="r"</formula>
    </cfRule>
  </conditionalFormatting>
  <conditionalFormatting sqref="BX142">
    <cfRule type="cellIs" dxfId="26" priority="16" operator="equal">
      <formula>"a"</formula>
    </cfRule>
    <cfRule type="cellIs" dxfId="25" priority="17" operator="equal">
      <formula>"d"</formula>
    </cfRule>
    <cfRule type="cellIs" dxfId="24" priority="18" operator="equal">
      <formula>"r"</formula>
    </cfRule>
  </conditionalFormatting>
  <conditionalFormatting sqref="K142">
    <cfRule type="expression" dxfId="23" priority="13">
      <formula>$BX142="a"</formula>
    </cfRule>
    <cfRule type="expression" dxfId="22" priority="14">
      <formula>$BX142="d"</formula>
    </cfRule>
    <cfRule type="expression" dxfId="21" priority="15">
      <formula>$BX142="r"</formula>
    </cfRule>
  </conditionalFormatting>
  <conditionalFormatting sqref="L142">
    <cfRule type="expression" dxfId="20" priority="10">
      <formula>$BX142="a"</formula>
    </cfRule>
    <cfRule type="expression" dxfId="19" priority="11">
      <formula>$BX142="d"</formula>
    </cfRule>
    <cfRule type="expression" dxfId="18" priority="12">
      <formula>$BX142="r"</formula>
    </cfRule>
  </conditionalFormatting>
  <conditionalFormatting sqref="Q142:AK142">
    <cfRule type="expression" dxfId="17" priority="7">
      <formula>$BX142="a"</formula>
    </cfRule>
    <cfRule type="expression" dxfId="16" priority="8">
      <formula>$BX142="d"</formula>
    </cfRule>
    <cfRule type="expression" dxfId="15" priority="9">
      <formula>$BX142="r"</formula>
    </cfRule>
  </conditionalFormatting>
  <conditionalFormatting sqref="AL142">
    <cfRule type="expression" dxfId="14" priority="4">
      <formula>$BX142="a"</formula>
    </cfRule>
    <cfRule type="expression" dxfId="13" priority="5">
      <formula>$BX142="d"</formula>
    </cfRule>
    <cfRule type="expression" dxfId="12" priority="6">
      <formula>$BX142="r"</formula>
    </cfRule>
  </conditionalFormatting>
  <conditionalFormatting sqref="N9">
    <cfRule type="expression" dxfId="11" priority="1">
      <formula>$BX9="a"</formula>
    </cfRule>
    <cfRule type="expression" dxfId="10" priority="2">
      <formula>$BX9="d"</formula>
    </cfRule>
    <cfRule type="expression" dxfId="9" priority="3">
      <formula>$BX9="r"</formula>
    </cfRule>
  </conditionalFormatting>
  <dataValidations count="4">
    <dataValidation type="list" allowBlank="1" showInputMessage="1" showErrorMessage="1" sqref="BU6:BU7 BU148:BU159 BU9:BU76 BU85:BU87 BS77:BS84 BU81 BU89:BU146" xr:uid="{00000000-0002-0000-0000-000000000000}">
      <formula1>INDIRECT("tbl_Design_Status[Design Status]")</formula1>
    </dataValidation>
    <dataValidation type="list" allowBlank="1" showInputMessage="1" showErrorMessage="1" sqref="X11 X23:X24 X18:X21 X46:X47 X6:X7 X16 X89:X90 X149:X159 X65:X69 X50 X77 X84 X56:X57 X31:X32 X92:X118 X121:X146" xr:uid="{00000000-0002-0000-0000-000001000000}">
      <formula1>INDIRECT("tbl_motor_control[Motor Control Method]")</formula1>
    </dataValidation>
    <dataValidation type="list" allowBlank="1" showInputMessage="1" showErrorMessage="1" sqref="Y9 Y6:Y7 Y46:Y47 Y149:Y159 Y16:Y36 Y65:Y69 Y50:Y54 Y74:Y81 Y84:Y85 Y11:Y14 Y56:Y60 Y89:Y146" xr:uid="{00000000-0002-0000-0000-000002000000}">
      <formula1>INDIRECT("tbl_Signal[Signal Type to PLC]")</formula1>
    </dataValidation>
    <dataValidation type="list" allowBlank="1" showInputMessage="1" showErrorMessage="1" sqref="AJ11:AJ14 AJ6:AJ7 AJ46:AJ47 AJ148:AJ159 AH77:AH81 AJ56:AJ57 AH84 AJ16:AJ32 AJ89:AJ146" xr:uid="{00000000-0002-0000-0000-000003000000}">
      <formula1>INDIRECT("tbl_Sensors[Sensor Technology]")</formula1>
    </dataValidation>
  </dataValidations>
  <printOptions horizontalCentered="1"/>
  <pageMargins left="0.39370078740157483" right="0.39370078740157483" top="0.26" bottom="0.39370078740157483" header="0" footer="0.19685039370078741"/>
  <pageSetup paperSize="9" scale="70" orientation="landscape" r:id="rId1"/>
  <headerFooter alignWithMargins="0">
    <oddFooter>&amp;L&amp;8Date of plotting: &amp;D, &amp;T&amp;C&amp;8Page &amp;P of &amp;N page(s)&amp;R&amp;8File name: &amp;F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Pick_lists!$B$41:$B$102</xm:f>
          </x14:formula1>
          <xm:sqref>L149:L153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B17"/>
  <sheetViews>
    <sheetView workbookViewId="0">
      <selection activeCell="B18" sqref="B18"/>
    </sheetView>
  </sheetViews>
  <sheetFormatPr defaultColWidth="9.140625" defaultRowHeight="13.15"/>
  <sheetData>
    <row r="4" spans="2:2">
      <c r="B4" s="1" t="s">
        <v>450</v>
      </c>
    </row>
    <row r="5" spans="2:2">
      <c r="B5" s="1" t="s">
        <v>451</v>
      </c>
    </row>
    <row r="6" spans="2:2">
      <c r="B6" s="1"/>
    </row>
    <row r="7" spans="2:2">
      <c r="B7" t="s">
        <v>452</v>
      </c>
    </row>
    <row r="9" spans="2:2">
      <c r="B9" t="s">
        <v>453</v>
      </c>
    </row>
    <row r="11" spans="2:2">
      <c r="B11" s="1" t="s">
        <v>454</v>
      </c>
    </row>
    <row r="13" spans="2:2">
      <c r="B13" s="1" t="s">
        <v>455</v>
      </c>
    </row>
    <row r="15" spans="2:2">
      <c r="B15" s="1" t="s">
        <v>456</v>
      </c>
    </row>
    <row r="17" spans="2:2">
      <c r="B17" t="s">
        <v>457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zoomScale="130" zoomScaleNormal="130" workbookViewId="0">
      <selection activeCell="C8" sqref="C8"/>
    </sheetView>
  </sheetViews>
  <sheetFormatPr defaultColWidth="9.140625" defaultRowHeight="13.15"/>
  <cols>
    <col min="2" max="2" width="22.28515625" customWidth="1"/>
    <col min="3" max="3" width="5.7109375" customWidth="1"/>
    <col min="4" max="4" width="3" customWidth="1"/>
    <col min="5" max="5" width="3.7109375" customWidth="1"/>
    <col min="6" max="6" width="4.28515625" customWidth="1"/>
    <col min="7" max="7" width="3" customWidth="1"/>
    <col min="8" max="8" width="5.7109375" customWidth="1"/>
    <col min="9" max="9" width="4" customWidth="1"/>
  </cols>
  <sheetData>
    <row r="1" spans="1:10">
      <c r="B1" s="1" t="s">
        <v>458</v>
      </c>
    </row>
    <row r="2" spans="1:10">
      <c r="B2" s="1" t="s">
        <v>459</v>
      </c>
    </row>
    <row r="3" spans="1:10">
      <c r="B3" s="1" t="s">
        <v>460</v>
      </c>
    </row>
    <row r="4" spans="1:10">
      <c r="B4" s="1" t="s">
        <v>461</v>
      </c>
    </row>
    <row r="5" spans="1:10">
      <c r="B5" s="1"/>
    </row>
    <row r="6" spans="1:10" ht="13.9" thickBot="1"/>
    <row r="7" spans="1:10" ht="97.15" thickBot="1">
      <c r="B7" s="73" t="s">
        <v>462</v>
      </c>
      <c r="C7" s="74" t="s">
        <v>7</v>
      </c>
      <c r="D7" s="75" t="s">
        <v>8</v>
      </c>
      <c r="E7" s="75" t="s">
        <v>9</v>
      </c>
      <c r="F7" s="75" t="s">
        <v>10</v>
      </c>
      <c r="G7" s="75" t="s">
        <v>8</v>
      </c>
      <c r="H7" s="76" t="s">
        <v>11</v>
      </c>
    </row>
    <row r="8" spans="1:10">
      <c r="A8" s="72" t="s">
        <v>463</v>
      </c>
      <c r="B8" t="s">
        <v>464</v>
      </c>
      <c r="C8" t="str">
        <f>LEFT($B8,4)</f>
        <v>AE10</v>
      </c>
      <c r="D8" s="1" t="s">
        <v>86</v>
      </c>
      <c r="E8" t="str">
        <f>MID($B8,6,3)</f>
        <v>050</v>
      </c>
      <c r="F8" t="str">
        <f>MID($B8,9,3)</f>
        <v>INS</v>
      </c>
      <c r="G8" t="str">
        <f>IF(LEN($B8)&gt;11,"_","")</f>
        <v>_</v>
      </c>
      <c r="H8" t="str">
        <f>IF(LEN($B8)&gt;11,RIGHT($B8,LEN($B8)-12),"")</f>
        <v>FT1</v>
      </c>
      <c r="J8" s="1"/>
    </row>
    <row r="9" spans="1:10">
      <c r="D9" s="1"/>
    </row>
    <row r="10" spans="1:10">
      <c r="D1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102"/>
  <sheetViews>
    <sheetView zoomScale="120" zoomScaleNormal="120" workbookViewId="0">
      <selection activeCell="E25" sqref="E25"/>
    </sheetView>
  </sheetViews>
  <sheetFormatPr defaultColWidth="9.140625" defaultRowHeight="13.15"/>
  <cols>
    <col min="2" max="2" width="43.7109375" bestFit="1" customWidth="1"/>
    <col min="3" max="3" width="10.42578125" customWidth="1"/>
    <col min="4" max="4" width="7.7109375" customWidth="1"/>
  </cols>
  <sheetData>
    <row r="2" spans="2:2">
      <c r="B2" s="1" t="s">
        <v>78</v>
      </c>
    </row>
    <row r="3" spans="2:2">
      <c r="B3" s="1" t="s">
        <v>465</v>
      </c>
    </row>
    <row r="4" spans="2:2">
      <c r="B4" s="1" t="s">
        <v>466</v>
      </c>
    </row>
    <row r="5" spans="2:2">
      <c r="B5" s="1" t="s">
        <v>467</v>
      </c>
    </row>
    <row r="6" spans="2:2">
      <c r="B6" s="1" t="s">
        <v>468</v>
      </c>
    </row>
    <row r="9" spans="2:2">
      <c r="B9" s="1" t="s">
        <v>469</v>
      </c>
    </row>
    <row r="10" spans="2:2">
      <c r="B10" s="1" t="s">
        <v>470</v>
      </c>
    </row>
    <row r="11" spans="2:2">
      <c r="B11" s="1" t="s">
        <v>471</v>
      </c>
    </row>
    <row r="12" spans="2:2">
      <c r="B12" s="1" t="s">
        <v>154</v>
      </c>
    </row>
    <row r="13" spans="2:2">
      <c r="B13" s="1" t="s">
        <v>472</v>
      </c>
    </row>
    <row r="14" spans="2:2">
      <c r="B14" s="1" t="s">
        <v>473</v>
      </c>
    </row>
    <row r="15" spans="2:2">
      <c r="B15" s="1" t="s">
        <v>474</v>
      </c>
    </row>
    <row r="16" spans="2:2">
      <c r="B16" s="1" t="s">
        <v>475</v>
      </c>
    </row>
    <row r="19" spans="2:2">
      <c r="B19" s="1" t="s">
        <v>476</v>
      </c>
    </row>
    <row r="20" spans="2:2">
      <c r="B20" s="1" t="s">
        <v>254</v>
      </c>
    </row>
    <row r="21" spans="2:2">
      <c r="B21" s="1" t="s">
        <v>477</v>
      </c>
    </row>
    <row r="22" spans="2:2">
      <c r="B22" s="1" t="s">
        <v>478</v>
      </c>
    </row>
    <row r="23" spans="2:2">
      <c r="B23" s="1" t="s">
        <v>479</v>
      </c>
    </row>
    <row r="24" spans="2:2">
      <c r="B24" s="1" t="s">
        <v>480</v>
      </c>
    </row>
    <row r="25" spans="2:2">
      <c r="B25" s="1" t="s">
        <v>481</v>
      </c>
    </row>
    <row r="26" spans="2:2">
      <c r="B26" s="1" t="s">
        <v>99</v>
      </c>
    </row>
    <row r="27" spans="2:2">
      <c r="B27" s="1" t="s">
        <v>183</v>
      </c>
    </row>
    <row r="30" spans="2:2">
      <c r="B30" t="s">
        <v>41</v>
      </c>
    </row>
    <row r="31" spans="2:2">
      <c r="B31" t="s">
        <v>482</v>
      </c>
    </row>
    <row r="32" spans="2:2">
      <c r="B32" t="s">
        <v>483</v>
      </c>
    </row>
    <row r="33" spans="2:4">
      <c r="B33" t="s">
        <v>484</v>
      </c>
    </row>
    <row r="34" spans="2:4">
      <c r="B34" t="s">
        <v>485</v>
      </c>
    </row>
    <row r="35" spans="2:4">
      <c r="B35" t="s">
        <v>486</v>
      </c>
    </row>
    <row r="36" spans="2:4">
      <c r="B36" t="s">
        <v>487</v>
      </c>
    </row>
    <row r="37" spans="2:4">
      <c r="B37" t="s">
        <v>488</v>
      </c>
    </row>
    <row r="41" spans="2:4">
      <c r="B41" t="s">
        <v>16</v>
      </c>
      <c r="C41" t="s">
        <v>463</v>
      </c>
      <c r="D41" t="s">
        <v>489</v>
      </c>
    </row>
    <row r="42" spans="2:4">
      <c r="B42" t="s">
        <v>490</v>
      </c>
      <c r="C42" t="s">
        <v>491</v>
      </c>
      <c r="D42" t="s">
        <v>492</v>
      </c>
    </row>
    <row r="43" spans="2:4">
      <c r="B43" t="s">
        <v>493</v>
      </c>
      <c r="C43" t="s">
        <v>494</v>
      </c>
      <c r="D43" t="s">
        <v>495</v>
      </c>
    </row>
    <row r="44" spans="2:4">
      <c r="B44" t="s">
        <v>496</v>
      </c>
      <c r="C44" t="s">
        <v>497</v>
      </c>
      <c r="D44" t="s">
        <v>498</v>
      </c>
    </row>
    <row r="45" spans="2:4">
      <c r="B45" t="s">
        <v>499</v>
      </c>
      <c r="D45" t="s">
        <v>500</v>
      </c>
    </row>
    <row r="46" spans="2:4">
      <c r="B46" t="s">
        <v>501</v>
      </c>
      <c r="D46" t="s">
        <v>502</v>
      </c>
    </row>
    <row r="47" spans="2:4">
      <c r="B47" t="s">
        <v>503</v>
      </c>
      <c r="D47" t="s">
        <v>504</v>
      </c>
    </row>
    <row r="48" spans="2:4">
      <c r="B48" t="s">
        <v>505</v>
      </c>
      <c r="C48" t="s">
        <v>506</v>
      </c>
      <c r="D48" t="s">
        <v>507</v>
      </c>
    </row>
    <row r="49" spans="2:4">
      <c r="B49" t="s">
        <v>508</v>
      </c>
      <c r="D49" t="s">
        <v>509</v>
      </c>
    </row>
    <row r="50" spans="2:4">
      <c r="B50" t="s">
        <v>510</v>
      </c>
      <c r="D50" t="s">
        <v>511</v>
      </c>
    </row>
    <row r="51" spans="2:4">
      <c r="B51" t="s">
        <v>512</v>
      </c>
      <c r="C51" t="s">
        <v>513</v>
      </c>
      <c r="D51" t="s">
        <v>514</v>
      </c>
    </row>
    <row r="52" spans="2:4">
      <c r="B52" t="s">
        <v>515</v>
      </c>
      <c r="C52" t="s">
        <v>516</v>
      </c>
      <c r="D52" t="s">
        <v>517</v>
      </c>
    </row>
    <row r="53" spans="2:4">
      <c r="B53" t="s">
        <v>518</v>
      </c>
      <c r="C53" t="s">
        <v>519</v>
      </c>
      <c r="D53" t="s">
        <v>520</v>
      </c>
    </row>
    <row r="54" spans="2:4">
      <c r="B54" t="s">
        <v>521</v>
      </c>
      <c r="C54" t="s">
        <v>522</v>
      </c>
      <c r="D54" t="s">
        <v>523</v>
      </c>
    </row>
    <row r="55" spans="2:4">
      <c r="B55" t="s">
        <v>524</v>
      </c>
      <c r="C55" t="s">
        <v>525</v>
      </c>
      <c r="D55" t="s">
        <v>526</v>
      </c>
    </row>
    <row r="56" spans="2:4">
      <c r="B56" t="s">
        <v>527</v>
      </c>
      <c r="D56" t="s">
        <v>528</v>
      </c>
    </row>
    <row r="57" spans="2:4">
      <c r="B57" t="s">
        <v>529</v>
      </c>
      <c r="D57" t="s">
        <v>530</v>
      </c>
    </row>
    <row r="58" spans="2:4">
      <c r="B58" t="s">
        <v>531</v>
      </c>
      <c r="D58" t="s">
        <v>532</v>
      </c>
    </row>
    <row r="59" spans="2:4">
      <c r="B59" t="s">
        <v>533</v>
      </c>
      <c r="C59" t="s">
        <v>534</v>
      </c>
      <c r="D59" t="s">
        <v>535</v>
      </c>
    </row>
    <row r="60" spans="2:4">
      <c r="B60" t="s">
        <v>536</v>
      </c>
      <c r="D60" t="s">
        <v>537</v>
      </c>
    </row>
    <row r="61" spans="2:4">
      <c r="B61" t="s">
        <v>538</v>
      </c>
      <c r="C61" t="s">
        <v>513</v>
      </c>
      <c r="D61" t="s">
        <v>539</v>
      </c>
    </row>
    <row r="62" spans="2:4">
      <c r="B62" t="s">
        <v>540</v>
      </c>
      <c r="D62" t="s">
        <v>541</v>
      </c>
    </row>
    <row r="63" spans="2:4">
      <c r="B63" t="s">
        <v>542</v>
      </c>
      <c r="D63" t="s">
        <v>543</v>
      </c>
    </row>
    <row r="64" spans="2:4">
      <c r="B64" t="s">
        <v>544</v>
      </c>
      <c r="D64" t="s">
        <v>545</v>
      </c>
    </row>
    <row r="65" spans="2:4">
      <c r="B65" t="s">
        <v>546</v>
      </c>
      <c r="D65" t="s">
        <v>547</v>
      </c>
    </row>
    <row r="66" spans="2:4">
      <c r="B66" t="s">
        <v>548</v>
      </c>
      <c r="C66" t="s">
        <v>549</v>
      </c>
      <c r="D66" t="s">
        <v>550</v>
      </c>
    </row>
    <row r="67" spans="2:4">
      <c r="B67" t="s">
        <v>551</v>
      </c>
      <c r="C67" t="s">
        <v>552</v>
      </c>
      <c r="D67" t="s">
        <v>553</v>
      </c>
    </row>
    <row r="68" spans="2:4">
      <c r="B68" t="s">
        <v>554</v>
      </c>
      <c r="C68" t="s">
        <v>555</v>
      </c>
      <c r="D68" t="s">
        <v>556</v>
      </c>
    </row>
    <row r="69" spans="2:4">
      <c r="B69" t="s">
        <v>557</v>
      </c>
      <c r="C69" t="s">
        <v>224</v>
      </c>
      <c r="D69" t="s">
        <v>558</v>
      </c>
    </row>
    <row r="70" spans="2:4">
      <c r="B70" t="s">
        <v>559</v>
      </c>
      <c r="C70" t="s">
        <v>381</v>
      </c>
      <c r="D70" t="s">
        <v>560</v>
      </c>
    </row>
    <row r="71" spans="2:4">
      <c r="B71" t="s">
        <v>561</v>
      </c>
      <c r="C71" t="s">
        <v>562</v>
      </c>
      <c r="D71" t="s">
        <v>563</v>
      </c>
    </row>
    <row r="72" spans="2:4">
      <c r="B72" t="s">
        <v>564</v>
      </c>
      <c r="C72" t="s">
        <v>565</v>
      </c>
      <c r="D72" t="s">
        <v>566</v>
      </c>
    </row>
    <row r="73" spans="2:4">
      <c r="B73" t="s">
        <v>567</v>
      </c>
      <c r="C73" t="s">
        <v>568</v>
      </c>
      <c r="D73" t="s">
        <v>569</v>
      </c>
    </row>
    <row r="74" spans="2:4">
      <c r="B74" t="s">
        <v>570</v>
      </c>
      <c r="C74" t="s">
        <v>571</v>
      </c>
      <c r="D74" t="s">
        <v>572</v>
      </c>
    </row>
    <row r="75" spans="2:4">
      <c r="B75" t="s">
        <v>573</v>
      </c>
      <c r="C75" t="s">
        <v>497</v>
      </c>
      <c r="D75" t="s">
        <v>574</v>
      </c>
    </row>
    <row r="76" spans="2:4">
      <c r="B76" t="s">
        <v>575</v>
      </c>
      <c r="C76" t="s">
        <v>576</v>
      </c>
      <c r="D76" t="s">
        <v>577</v>
      </c>
    </row>
    <row r="77" spans="2:4">
      <c r="B77" t="s">
        <v>578</v>
      </c>
      <c r="C77" t="s">
        <v>579</v>
      </c>
      <c r="D77" t="s">
        <v>580</v>
      </c>
    </row>
    <row r="78" spans="2:4">
      <c r="B78" t="s">
        <v>581</v>
      </c>
      <c r="C78" t="s">
        <v>582</v>
      </c>
      <c r="D78" t="s">
        <v>583</v>
      </c>
    </row>
    <row r="79" spans="2:4">
      <c r="B79" t="s">
        <v>584</v>
      </c>
      <c r="C79" t="s">
        <v>585</v>
      </c>
      <c r="D79" t="s">
        <v>586</v>
      </c>
    </row>
    <row r="80" spans="2:4">
      <c r="B80" t="s">
        <v>587</v>
      </c>
      <c r="C80" t="s">
        <v>197</v>
      </c>
      <c r="D80" t="s">
        <v>588</v>
      </c>
    </row>
    <row r="81" spans="2:4">
      <c r="B81" t="s">
        <v>589</v>
      </c>
      <c r="D81" t="s">
        <v>590</v>
      </c>
    </row>
    <row r="82" spans="2:4">
      <c r="B82" t="s">
        <v>591</v>
      </c>
      <c r="C82" t="s">
        <v>592</v>
      </c>
      <c r="D82" t="s">
        <v>593</v>
      </c>
    </row>
    <row r="83" spans="2:4">
      <c r="B83" t="s">
        <v>594</v>
      </c>
      <c r="C83" t="s">
        <v>595</v>
      </c>
      <c r="D83" t="s">
        <v>596</v>
      </c>
    </row>
    <row r="84" spans="2:4">
      <c r="B84" t="s">
        <v>597</v>
      </c>
      <c r="C84" t="s">
        <v>598</v>
      </c>
      <c r="D84" t="s">
        <v>599</v>
      </c>
    </row>
    <row r="85" spans="2:4">
      <c r="B85" t="s">
        <v>600</v>
      </c>
      <c r="D85" t="s">
        <v>601</v>
      </c>
    </row>
    <row r="86" spans="2:4">
      <c r="B86" t="s">
        <v>602</v>
      </c>
      <c r="C86" t="s">
        <v>603</v>
      </c>
      <c r="D86" t="s">
        <v>604</v>
      </c>
    </row>
    <row r="87" spans="2:4">
      <c r="B87" t="s">
        <v>605</v>
      </c>
      <c r="C87" t="s">
        <v>271</v>
      </c>
      <c r="D87" t="s">
        <v>606</v>
      </c>
    </row>
    <row r="88" spans="2:4">
      <c r="B88" t="s">
        <v>607</v>
      </c>
      <c r="C88" t="s">
        <v>608</v>
      </c>
      <c r="D88" t="s">
        <v>609</v>
      </c>
    </row>
    <row r="89" spans="2:4">
      <c r="B89" t="s">
        <v>610</v>
      </c>
      <c r="C89" t="s">
        <v>611</v>
      </c>
      <c r="D89" t="s">
        <v>612</v>
      </c>
    </row>
    <row r="90" spans="2:4">
      <c r="B90" t="s">
        <v>613</v>
      </c>
      <c r="C90" t="s">
        <v>614</v>
      </c>
      <c r="D90" t="s">
        <v>615</v>
      </c>
    </row>
    <row r="91" spans="2:4">
      <c r="B91" t="s">
        <v>616</v>
      </c>
      <c r="C91" t="s">
        <v>617</v>
      </c>
      <c r="D91" t="s">
        <v>618</v>
      </c>
    </row>
    <row r="92" spans="2:4">
      <c r="B92" t="s">
        <v>619</v>
      </c>
      <c r="C92" t="s">
        <v>118</v>
      </c>
      <c r="D92" t="s">
        <v>620</v>
      </c>
    </row>
    <row r="93" spans="2:4">
      <c r="B93" t="s">
        <v>621</v>
      </c>
      <c r="C93" t="s">
        <v>622</v>
      </c>
      <c r="D93" t="s">
        <v>623</v>
      </c>
    </row>
    <row r="94" spans="2:4">
      <c r="B94" t="s">
        <v>624</v>
      </c>
      <c r="C94" t="s">
        <v>516</v>
      </c>
      <c r="D94" t="s">
        <v>625</v>
      </c>
    </row>
    <row r="95" spans="2:4">
      <c r="B95" t="s">
        <v>626</v>
      </c>
      <c r="D95" t="s">
        <v>627</v>
      </c>
    </row>
    <row r="96" spans="2:4">
      <c r="B96" t="s">
        <v>628</v>
      </c>
      <c r="C96" t="s">
        <v>629</v>
      </c>
      <c r="D96" t="s">
        <v>630</v>
      </c>
    </row>
    <row r="97" spans="2:4">
      <c r="B97" t="s">
        <v>631</v>
      </c>
      <c r="C97" t="s">
        <v>632</v>
      </c>
      <c r="D97" t="s">
        <v>633</v>
      </c>
    </row>
    <row r="98" spans="2:4">
      <c r="B98" t="s">
        <v>634</v>
      </c>
      <c r="C98" t="s">
        <v>582</v>
      </c>
      <c r="D98" t="s">
        <v>635</v>
      </c>
    </row>
    <row r="99" spans="2:4">
      <c r="B99" t="s">
        <v>636</v>
      </c>
      <c r="C99" t="s">
        <v>637</v>
      </c>
      <c r="D99" t="s">
        <v>638</v>
      </c>
    </row>
    <row r="100" spans="2:4">
      <c r="B100" t="s">
        <v>639</v>
      </c>
      <c r="C100" t="s">
        <v>640</v>
      </c>
      <c r="D100" t="s">
        <v>641</v>
      </c>
    </row>
    <row r="101" spans="2:4">
      <c r="B101" t="s">
        <v>642</v>
      </c>
      <c r="C101" t="s">
        <v>643</v>
      </c>
      <c r="D101" t="s">
        <v>644</v>
      </c>
    </row>
    <row r="102" spans="2:4">
      <c r="B102" t="s">
        <v>645</v>
      </c>
      <c r="C102" t="s">
        <v>646</v>
      </c>
      <c r="D102" t="s">
        <v>647</v>
      </c>
    </row>
  </sheetData>
  <sortState xmlns:xlrd2="http://schemas.microsoft.com/office/spreadsheetml/2017/richdata2" ref="B19:B26">
    <sortCondition ref="B19"/>
  </sortState>
  <pageMargins left="0.7" right="0.7" top="0.75" bottom="0.75" header="0.3" footer="0.3"/>
  <pageSetup paperSize="9" orientation="portrait" horizontalDpi="1200" verticalDpi="1200" r:id="rId1"/>
  <tableParts count="5"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114062-2013-46e7-a3f6-cc9a717055cf">
      <Terms xmlns="http://schemas.microsoft.com/office/infopath/2007/PartnerControls"/>
    </lcf76f155ced4ddcb4097134ff3c332f>
    <TaxCatchAll xmlns="12747829-2500-43af-974e-19f88af8ab40" xsi:nil="true"/>
    <_dlc_DocId xmlns="12747829-2500-43af-974e-19f88af8ab40">WCNPUVNWFSHA-2105885757-18219</_dlc_DocId>
    <_dlc_DocIdUrl xmlns="12747829-2500-43af-974e-19f88af8ab40">
      <Url>https://saintgobain.sharepoint.com/sites/XXXX-OTOScale-upTeam/_layouts/15/DocIdRedir.aspx?ID=WCNPUVNWFSHA-2105885757-18219</Url>
      <Description>WCNPUVNWFSHA-2105885757-18219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7306C329364D45AA34433C4A1B442E" ma:contentTypeVersion="15" ma:contentTypeDescription="Crée un document." ma:contentTypeScope="" ma:versionID="918886ef2fa1767eeeb0ecd6e88193e1">
  <xsd:schema xmlns:xsd="http://www.w3.org/2001/XMLSchema" xmlns:xs="http://www.w3.org/2001/XMLSchema" xmlns:p="http://schemas.microsoft.com/office/2006/metadata/properties" xmlns:ns2="1f114062-2013-46e7-a3f6-cc9a717055cf" xmlns:ns3="12747829-2500-43af-974e-19f88af8ab40" targetNamespace="http://schemas.microsoft.com/office/2006/metadata/properties" ma:root="true" ma:fieldsID="aceb5a6e674d3094aa010afdea34efae" ns2:_="" ns3:_="">
    <xsd:import namespace="1f114062-2013-46e7-a3f6-cc9a717055cf"/>
    <xsd:import namespace="12747829-2500-43af-974e-19f88af8ab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114062-2013-46e7-a3f6-cc9a717055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8a8e937e-a000-4b8d-b995-2f10e0fc07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747829-2500-43af-974e-19f88af8ab4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102a09d-fac2-42d1-991c-169f1fac6cc2}" ma:internalName="TaxCatchAll" ma:showField="CatchAllData" ma:web="12747829-2500-43af-974e-19f88af8ab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1608A7E-83FA-424B-B0DA-F8ED4935AEAE}"/>
</file>

<file path=customXml/itemProps2.xml><?xml version="1.0" encoding="utf-8"?>
<ds:datastoreItem xmlns:ds="http://schemas.openxmlformats.org/officeDocument/2006/customXml" ds:itemID="{B84EF70C-3925-4F6E-BD23-DFFB760ADA50}"/>
</file>

<file path=customXml/itemProps3.xml><?xml version="1.0" encoding="utf-8"?>
<ds:datastoreItem xmlns:ds="http://schemas.openxmlformats.org/officeDocument/2006/customXml" ds:itemID="{3CC9E270-46EF-4B90-8906-98C5128723F2}"/>
</file>

<file path=customXml/itemProps4.xml><?xml version="1.0" encoding="utf-8"?>
<ds:datastoreItem xmlns:ds="http://schemas.openxmlformats.org/officeDocument/2006/customXml" ds:itemID="{C0F34C44-C968-4BA0-92B8-B3EF74E09ABE}"/>
</file>

<file path=docMetadata/LabelInfo.xml><?xml version="1.0" encoding="utf-8"?>
<clbl:labelList xmlns:clbl="http://schemas.microsoft.com/office/2020/mipLabelMetadata">
  <clbl:label id="{ced06422-c515-4a4e-a1f2-e6a0c0200eae}" enabled="1" method="Standard" siteId="{e339bd4b-2e3b-4035-a452-2112d502f2f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Van den Berg Waddinxveen BV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Ecclestone, Thomas</dc:creator>
  <cp:keywords/>
  <dc:description/>
  <cp:lastModifiedBy>Boibieux, Adèle</cp:lastModifiedBy>
  <cp:revision/>
  <dcterms:created xsi:type="dcterms:W3CDTF">1998-01-14T10:53:22Z</dcterms:created>
  <dcterms:modified xsi:type="dcterms:W3CDTF">2024-07-25T07:49:23Z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d06422-c515-4a4e-a1f2-e6a0c0200eae_Enabled">
    <vt:lpwstr>true</vt:lpwstr>
  </property>
  <property fmtid="{D5CDD505-2E9C-101B-9397-08002B2CF9AE}" pid="3" name="MSIP_Label_ced06422-c515-4a4e-a1f2-e6a0c0200eae_SetDate">
    <vt:lpwstr>2020-12-02T17:12:10Z</vt:lpwstr>
  </property>
  <property fmtid="{D5CDD505-2E9C-101B-9397-08002B2CF9AE}" pid="4" name="MSIP_Label_ced06422-c515-4a4e-a1f2-e6a0c0200eae_Method">
    <vt:lpwstr>Standard</vt:lpwstr>
  </property>
  <property fmtid="{D5CDD505-2E9C-101B-9397-08002B2CF9AE}" pid="5" name="MSIP_Label_ced06422-c515-4a4e-a1f2-e6a0c0200eae_Name">
    <vt:lpwstr>Unclassifed</vt:lpwstr>
  </property>
  <property fmtid="{D5CDD505-2E9C-101B-9397-08002B2CF9AE}" pid="6" name="MSIP_Label_ced06422-c515-4a4e-a1f2-e6a0c0200eae_SiteId">
    <vt:lpwstr>e339bd4b-2e3b-4035-a452-2112d502f2ff</vt:lpwstr>
  </property>
  <property fmtid="{D5CDD505-2E9C-101B-9397-08002B2CF9AE}" pid="7" name="MSIP_Label_ced06422-c515-4a4e-a1f2-e6a0c0200eae_ActionId">
    <vt:lpwstr>2a2e2550-6559-48ca-8b2a-8a87a23dc8b8</vt:lpwstr>
  </property>
  <property fmtid="{D5CDD505-2E9C-101B-9397-08002B2CF9AE}" pid="8" name="MSIP_Label_ced06422-c515-4a4e-a1f2-e6a0c0200eae_ContentBits">
    <vt:lpwstr>0</vt:lpwstr>
  </property>
  <property fmtid="{D5CDD505-2E9C-101B-9397-08002B2CF9AE}" pid="9" name="ContentTypeId">
    <vt:lpwstr>0x010100967306C329364D45AA34433C4A1B442E</vt:lpwstr>
  </property>
  <property fmtid="{D5CDD505-2E9C-101B-9397-08002B2CF9AE}" pid="10" name="MediaServiceImageTags">
    <vt:lpwstr/>
  </property>
  <property fmtid="{D5CDD505-2E9C-101B-9397-08002B2CF9AE}" pid="11" name="_dlc_DocIdItemGuid">
    <vt:lpwstr>66e38375-48e1-439d-97ac-6ccd0dd7588b</vt:lpwstr>
  </property>
</Properties>
</file>